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charts/chart12.xml" ContentType="application/vnd.openxmlformats-officedocument.drawingml.chart+xml"/>
  <Override PartName="/xl/drawings/drawing5.xml" ContentType="application/vnd.openxmlformats-officedocument.drawingml.chartshapes+xml"/>
  <Override PartName="/xl/charts/chart13.xml" ContentType="application/vnd.openxmlformats-officedocument.drawingml.chart+xml"/>
  <Override PartName="/xl/drawings/drawing6.xml" ContentType="application/vnd.openxmlformats-officedocument.drawingml.chartshapes+xml"/>
  <Override PartName="/xl/charts/chart14.xml" ContentType="application/vnd.openxmlformats-officedocument.drawingml.chart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charts/chart19.xml" ContentType="application/vnd.openxmlformats-officedocument.drawingml.chart+xml"/>
  <Override PartName="/xl/drawings/drawing12.xml" ContentType="application/vnd.openxmlformats-officedocument.drawingml.chartshapes+xml"/>
  <Override PartName="/xl/charts/chart20.xml" ContentType="application/vnd.openxmlformats-officedocument.drawingml.chart+xml"/>
  <Override PartName="/xl/drawings/drawing13.xml" ContentType="application/vnd.openxmlformats-officedocument.drawingml.chartshapes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charts/chart22.xml" ContentType="application/vnd.openxmlformats-officedocument.drawingml.chart+xml"/>
  <Override PartName="/xl/drawings/drawing15.xml" ContentType="application/vnd.openxmlformats-officedocument.drawingml.chartshapes+xml"/>
  <Override PartName="/xl/charts/chart23.xml" ContentType="application/vnd.openxmlformats-officedocument.drawingml.chart+xml"/>
  <Override PartName="/xl/drawings/drawing16.xml" ContentType="application/vnd.openxmlformats-officedocument.drawingml.chartshapes+xml"/>
  <Override PartName="/xl/charts/chart24.xml" ContentType="application/vnd.openxmlformats-officedocument.drawingml.chart+xml"/>
  <Override PartName="/xl/drawings/drawing17.xml" ContentType="application/vnd.openxmlformats-officedocument.drawingml.chartshapes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charts/chart28.xml" ContentType="application/vnd.openxmlformats-officedocument.drawingml.chart+xml"/>
  <Override PartName="/xl/drawings/drawing21.xml" ContentType="application/vnd.openxmlformats-officedocument.drawingml.chartshapes+xml"/>
  <Override PartName="/xl/charts/chart29.xml" ContentType="application/vnd.openxmlformats-officedocument.drawingml.chart+xml"/>
  <Override PartName="/xl/drawings/drawing22.xml" ContentType="application/vnd.openxmlformats-officedocument.drawingml.chartshapes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75" yWindow="210" windowWidth="19215" windowHeight="5790"/>
  </bookViews>
  <sheets>
    <sheet name="Methodology, Summary" sheetId="2" r:id="rId1"/>
    <sheet name="Wage Information-Above average" sheetId="1" r:id="rId2"/>
    <sheet name="Ed. Needed for Entry-All occ." sheetId="3" r:id="rId3"/>
  </sheets>
  <definedNames>
    <definedName name="_xlnm.Print_Titles" localSheetId="1">'Wage Information-Above average'!$1:$2</definedName>
  </definedNames>
  <calcPr calcId="145621"/>
</workbook>
</file>

<file path=xl/calcChain.xml><?xml version="1.0" encoding="utf-8"?>
<calcChain xmlns="http://schemas.openxmlformats.org/spreadsheetml/2006/main">
  <c r="H407" i="3" l="1"/>
  <c r="J394" i="3" l="1"/>
  <c r="J393" i="3"/>
  <c r="J359" i="3"/>
  <c r="J358" i="3"/>
  <c r="J357" i="3"/>
  <c r="J344" i="3"/>
  <c r="J343" i="3"/>
  <c r="J327" i="3"/>
  <c r="J326" i="3"/>
  <c r="J272" i="3"/>
  <c r="J271" i="3"/>
  <c r="J270" i="3"/>
  <c r="J257" i="3"/>
  <c r="J256" i="3"/>
  <c r="J255" i="3"/>
  <c r="J242" i="3"/>
  <c r="J241" i="3"/>
  <c r="J240" i="3"/>
  <c r="J227" i="3"/>
  <c r="J226" i="3"/>
  <c r="J213" i="3"/>
  <c r="J212" i="3"/>
  <c r="J199" i="3"/>
  <c r="J198" i="3"/>
  <c r="J185" i="3"/>
  <c r="J184" i="3"/>
  <c r="J183" i="3"/>
  <c r="J182" i="3"/>
  <c r="J163" i="3"/>
  <c r="J162" i="3"/>
  <c r="J161" i="3"/>
  <c r="J160" i="3"/>
  <c r="J159" i="3"/>
  <c r="J158" i="3"/>
  <c r="J145" i="3"/>
  <c r="J144" i="3"/>
  <c r="J143" i="3"/>
  <c r="J142" i="3"/>
  <c r="J129" i="3"/>
  <c r="J128" i="3"/>
  <c r="J127" i="3"/>
  <c r="J126" i="3"/>
  <c r="J125" i="3"/>
  <c r="J124" i="3"/>
  <c r="J111" i="3"/>
  <c r="J110" i="3"/>
  <c r="J109" i="3"/>
  <c r="J96" i="3"/>
  <c r="J95" i="3"/>
  <c r="J94" i="3"/>
  <c r="J68" i="3"/>
  <c r="J67" i="3"/>
  <c r="J66" i="3"/>
  <c r="J52" i="3"/>
  <c r="J51" i="3"/>
  <c r="J31" i="3"/>
  <c r="J30" i="3"/>
  <c r="J7" i="3" l="1"/>
  <c r="J6" i="3"/>
  <c r="J5" i="3"/>
  <c r="J4" i="3"/>
  <c r="H172" i="1" l="1"/>
</calcChain>
</file>

<file path=xl/sharedStrings.xml><?xml version="1.0" encoding="utf-8"?>
<sst xmlns="http://schemas.openxmlformats.org/spreadsheetml/2006/main" count="2454" uniqueCount="698">
  <si>
    <t>Total all occupations</t>
  </si>
  <si>
    <t>11-1021</t>
  </si>
  <si>
    <t>General and Operations Managers</t>
  </si>
  <si>
    <t>11-2022</t>
  </si>
  <si>
    <t>Sales Managers</t>
  </si>
  <si>
    <t>11-2031</t>
  </si>
  <si>
    <t>Public Relations Managers</t>
  </si>
  <si>
    <t>11-3011</t>
  </si>
  <si>
    <t>Administrative Services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</si>
  <si>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</si>
  <si>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</si>
  <si>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</si>
  <si>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</si>
  <si>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</si>
  <si>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</si>
  <si>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11-3071</t>
  </si>
  <si>
    <t>Transportation, Storage, and Distribution Managers</t>
  </si>
  <si>
    <t>11-3121</t>
  </si>
  <si>
    <t>Human Resources Managers</t>
  </si>
  <si>
    <t>11-9021</t>
  </si>
  <si>
    <t>Construction Managers</t>
  </si>
  <si>
    <t>11-9032</t>
  </si>
  <si>
    <t>Education Administrators, Elementary and Secondary School</t>
  </si>
  <si>
    <t>11-9111</t>
  </si>
  <si>
    <t>Medical and Health Services Managers</t>
  </si>
  <si>
    <t>11-9131</t>
  </si>
  <si>
    <t>Postmasters and Mail Superintendents</t>
  </si>
  <si>
    <t>11-9151</t>
  </si>
  <si>
    <t>Social and Community Service Managers</t>
  </si>
  <si>
    <t>11-9199</t>
  </si>
  <si>
    <t>Managers, All Other</t>
  </si>
  <si>
    <t>13-1022</t>
  </si>
  <si>
    <t>Wholesale and Retail Buyers, Except Farm Products</t>
  </si>
  <si>
    <t>13-1031</t>
  </si>
  <si>
    <t>Claims Adjusters, Examiners, and Investigators</t>
  </si>
  <si>
    <t>13-1041</t>
  </si>
  <si>
    <t>Compliance Officers, Except Agriculture, Construction, Health and Safety, and Transportation</t>
  </si>
  <si>
    <t>13-1051</t>
  </si>
  <si>
    <t>Cost Estimators</t>
  </si>
  <si>
    <t>13-1078</t>
  </si>
  <si>
    <t>13-1111</t>
  </si>
  <si>
    <t>Management Analysts</t>
  </si>
  <si>
    <t>13-1199</t>
  </si>
  <si>
    <t>Business Operations Specialists, All Other</t>
  </si>
  <si>
    <t>13-2011</t>
  </si>
  <si>
    <t>Accountants and Auditors</t>
  </si>
  <si>
    <t>13-2051</t>
  </si>
  <si>
    <t>Financial Analysts</t>
  </si>
  <si>
    <t>13-2072</t>
  </si>
  <si>
    <t>Loan Officers</t>
  </si>
  <si>
    <t>15-1121</t>
  </si>
  <si>
    <t>Computer Systems Analysts</t>
  </si>
  <si>
    <t>15-1142</t>
  </si>
  <si>
    <t>Network and Computer Systems Administrators</t>
  </si>
  <si>
    <t>Computer Support Specialists</t>
  </si>
  <si>
    <t>15-1179</t>
  </si>
  <si>
    <t>Information Security Analysts, Web Developers, and Computer Network Architects</t>
  </si>
  <si>
    <t>Computer Occupations, All Other*</t>
  </si>
  <si>
    <t>17-3013</t>
  </si>
  <si>
    <t>Mechanical Drafters</t>
  </si>
  <si>
    <t>17-3022</t>
  </si>
  <si>
    <t>Civil Engineering Technicians</t>
  </si>
  <si>
    <t>17-3023</t>
  </si>
  <si>
    <t>Electrical and Electronic Engineering Technicians</t>
  </si>
  <si>
    <t>19-4099</t>
  </si>
  <si>
    <t>Life, Physical, and Social Science Technicians, All Other</t>
  </si>
  <si>
    <t>21-1012</t>
  </si>
  <si>
    <t>Educational, Vocational, and School Counselors</t>
  </si>
  <si>
    <t>21-1022</t>
  </si>
  <si>
    <t>Medical and Public Health Social Workers</t>
  </si>
  <si>
    <t>23-1011</t>
  </si>
  <si>
    <t>Lawyers</t>
  </si>
  <si>
    <t>25-4021</t>
  </si>
  <si>
    <t>Librarians</t>
  </si>
  <si>
    <t>27-1024</t>
  </si>
  <si>
    <t>Graphic Designers</t>
  </si>
  <si>
    <t>27-3031</t>
  </si>
  <si>
    <t>Public Relations Specialists</t>
  </si>
  <si>
    <t>29-1051</t>
  </si>
  <si>
    <t>Pharmacists</t>
  </si>
  <si>
    <t>29-1062</t>
  </si>
  <si>
    <t>Family and General Practitioners</t>
  </si>
  <si>
    <t>29-1111</t>
  </si>
  <si>
    <t>Registered Nurses</t>
  </si>
  <si>
    <t>29-1122</t>
  </si>
  <si>
    <t>Occupational Therapists</t>
  </si>
  <si>
    <t>29-1123</t>
  </si>
  <si>
    <t>Physical Therapists</t>
  </si>
  <si>
    <t>29-1131</t>
  </si>
  <si>
    <t>Veterinarians</t>
  </si>
  <si>
    <t>29-2012</t>
  </si>
  <si>
    <t>Medical and Clinical Laboratory Technicians</t>
  </si>
  <si>
    <t>29-2021</t>
  </si>
  <si>
    <t>Dental Hygienists</t>
  </si>
  <si>
    <t>33-2011</t>
  </si>
  <si>
    <t>Fire Fighters</t>
  </si>
  <si>
    <t>33-3051</t>
  </si>
  <si>
    <t>Police and Sheriff's Patrol Officers</t>
  </si>
  <si>
    <t>37-1011</t>
  </si>
  <si>
    <t>First-Line Supervisors/Managers of Housekeeping and Janitorial Workers</t>
  </si>
  <si>
    <t>37-1012</t>
  </si>
  <si>
    <t>First-Line Supervisors/Managers of Landscaping, Lawn Service, and Groundskeeping Workers</t>
  </si>
  <si>
    <t>41-1011</t>
  </si>
  <si>
    <t>First-Line Supervisors/Managers of Retail Sales Workers</t>
  </si>
  <si>
    <t>41-1012</t>
  </si>
  <si>
    <t>First-Line Supervisors/Managers of Non-Retail Sales Workers</t>
  </si>
  <si>
    <t>41-3011</t>
  </si>
  <si>
    <t>Advertising Sales Agents</t>
  </si>
  <si>
    <t>41-3021</t>
  </si>
  <si>
    <t>Insurance Sales Agents</t>
  </si>
  <si>
    <t>41-3031</t>
  </si>
  <si>
    <t>Securities, Commodities, and Financial Services Sales Agents</t>
  </si>
  <si>
    <t>41-3099</t>
  </si>
  <si>
    <t>Sales Representatives, Services, All Other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</si>
  <si>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</si>
  <si>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</si>
  <si>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</si>
  <si>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</si>
  <si>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43-1011</t>
  </si>
  <si>
    <t>First-Line Supervisors/Managers of Office and Administrative Support Workers</t>
  </si>
  <si>
    <t>43-4031</t>
  </si>
  <si>
    <t>Court, Municipal, and License Clerks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</si>
  <si>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</si>
  <si>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</si>
  <si>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</si>
  <si>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</si>
  <si>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</si>
  <si>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</si>
  <si>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</si>
  <si>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</si>
  <si>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43-6011</t>
  </si>
  <si>
    <t>Executive Secretaries and Administrative Assistants</t>
  </si>
  <si>
    <t>47-1011</t>
  </si>
  <si>
    <t>First-Line Supervisors/Managers of Construction Trades and Extraction Workers</t>
  </si>
  <si>
    <t>47-2073</t>
  </si>
  <si>
    <t>Operating Engineers and Other Construction Equipment Operators</t>
  </si>
  <si>
    <t>47-2111</t>
  </si>
  <si>
    <t>Electricians</t>
  </si>
  <si>
    <t>47-2152</t>
  </si>
  <si>
    <t>Plumbers, Pipefitters, and Steamfitters</t>
  </si>
  <si>
    <t>47-4051</t>
  </si>
  <si>
    <t>Highway Maintenance Workers</t>
  </si>
  <si>
    <t>49-1011</t>
  </si>
  <si>
    <t>First-Line Supervisors/Managers of Mechanics, Installers, and Repairers</t>
  </si>
  <si>
    <t>49-9021</t>
  </si>
  <si>
    <t>Heating, Air Conditioning, and Refrigeration Mechanics and Installers</t>
  </si>
  <si>
    <t>49-9041</t>
  </si>
  <si>
    <t>Industrial Machinery Mechanics</t>
  </si>
  <si>
    <t>51-1011</t>
  </si>
  <si>
    <t>First-Line Supervisors/Managers of Production and Operating Workers</t>
  </si>
  <si>
    <t>51-8031</t>
  </si>
  <si>
    <t>Water and Liquid Waste Treatment Plant and System Operators</t>
  </si>
  <si>
    <t>51-9061</t>
  </si>
  <si>
    <t>Inspectors, Testers, Sorters, Samplers, and Weighers</t>
  </si>
  <si>
    <t>53-1021</t>
  </si>
  <si>
    <t>First-Line Supervisors/Managers of Helpers, Laborers, and Material Movers, Hand</t>
  </si>
  <si>
    <t>53-1031</t>
  </si>
  <si>
    <t>First-Line Supervisors/Managers of Transportation and Material-Moving Machine and Vehicle Operators</t>
  </si>
  <si>
    <t>Occupational Title</t>
  </si>
  <si>
    <t>Human resources, labor relations, and training specialists, all other</t>
  </si>
  <si>
    <t>11-1011</t>
  </si>
  <si>
    <t>Chief Executives</t>
  </si>
  <si>
    <t>11-2021</t>
  </si>
  <si>
    <t>Marketing Managers</t>
  </si>
  <si>
    <t>11-3111</t>
  </si>
  <si>
    <t>Compensation and Benefits Managers</t>
  </si>
  <si>
    <t>11-3131</t>
  </si>
  <si>
    <t>Training and Development Managers</t>
  </si>
  <si>
    <t>13-1021</t>
  </si>
  <si>
    <t>Purchasing Agents and Buyers, Farm Products</t>
  </si>
  <si>
    <t>13-1023</t>
  </si>
  <si>
    <t>Purchasing Agents, Except Wholesale, Retail, and Farm Products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</si>
  <si>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</si>
  <si>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</si>
  <si>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</si>
  <si>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</si>
  <si>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</si>
  <si>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</t>
  </si>
  <si>
    <t>13-2041</t>
  </si>
  <si>
    <t>Credit Analysts</t>
  </si>
  <si>
    <t>13-2082</t>
  </si>
  <si>
    <t>Tax Preparers</t>
  </si>
  <si>
    <t>13-2099</t>
  </si>
  <si>
    <t>Financial Specialists, All Other</t>
  </si>
  <si>
    <t>15-1131</t>
  </si>
  <si>
    <t>Computer Programmers</t>
  </si>
  <si>
    <t>15-1132</t>
  </si>
  <si>
    <t>Computer Software Engineers, Applications</t>
  </si>
  <si>
    <t>15-1141</t>
  </si>
  <si>
    <t>Database Administrators</t>
  </si>
  <si>
    <t>15-2031</t>
  </si>
  <si>
    <t>Operations Research Analysts</t>
  </si>
  <si>
    <t>17-2051</t>
  </si>
  <si>
    <t>Civil Engineers</t>
  </si>
  <si>
    <t>17-2071</t>
  </si>
  <si>
    <t>Electrical Engineers</t>
  </si>
  <si>
    <t>17-3029</t>
  </si>
  <si>
    <t>Engineering Technicians, Except Drafters, All Other</t>
  </si>
  <si>
    <t>19-4091</t>
  </si>
  <si>
    <t>Environmental Science and Protection Technicians, Including Health</t>
  </si>
  <si>
    <t>21-1011</t>
  </si>
  <si>
    <t>Substance Abuse and Behavioral Disorder Counselors</t>
  </si>
  <si>
    <t>21-1091</t>
  </si>
  <si>
    <t>Health Educators</t>
  </si>
  <si>
    <t>25-2021</t>
  </si>
  <si>
    <t>Elementary School Teachers, Except Special Education</t>
  </si>
  <si>
    <t>25-2041</t>
  </si>
  <si>
    <t>Special Education Teachers, Preschool, Kindergarten, and Elementary School</t>
  </si>
  <si>
    <t>27-2012</t>
  </si>
  <si>
    <t>Producers and Directors</t>
  </si>
  <si>
    <t>27-3042</t>
  </si>
  <si>
    <t>Technical Writers</t>
  </si>
  <si>
    <t>27-3043</t>
  </si>
  <si>
    <t>Writers and Authors</t>
  </si>
  <si>
    <t>29-1011</t>
  </si>
  <si>
    <t>Chiropractors</t>
  </si>
  <si>
    <t>29-1031</t>
  </si>
  <si>
    <t>Dietitians and Nutritionists</t>
  </si>
  <si>
    <t>29-1069</t>
  </si>
  <si>
    <t>Physicians and Surgeons, All Other</t>
  </si>
  <si>
    <t>29-2032</t>
  </si>
  <si>
    <t>Diagnostic Medical Sonographers</t>
  </si>
  <si>
    <t>29-2037</t>
  </si>
  <si>
    <t>Radiologic Technologists and Technicians*</t>
  </si>
  <si>
    <t>Health Technologists and Technicians, All Other*</t>
  </si>
  <si>
    <t>31-2011</t>
  </si>
  <si>
    <t>Occupational Therapist Assistants</t>
  </si>
  <si>
    <t>33-1021</t>
  </si>
  <si>
    <t>First-Line Supervisors/Managers of Fire Fighting and Prevention Workers</t>
  </si>
  <si>
    <t>33-3021</t>
  </si>
  <si>
    <t>Detectives and Criminal Investigators</t>
  </si>
  <si>
    <t>43-4061</t>
  </si>
  <si>
    <t>Eligibility Interviewers, Government Programs</t>
  </si>
  <si>
    <t>43-5031</t>
  </si>
  <si>
    <t>Police, Fire, and Ambulance Dispatchers</t>
  </si>
  <si>
    <t>45-2011</t>
  </si>
  <si>
    <t>Agricultural Inspectors</t>
  </si>
  <si>
    <t>47-2021</t>
  </si>
  <si>
    <t>Brickmasons and Blockmasons</t>
  </si>
  <si>
    <t>47-2131</t>
  </si>
  <si>
    <t>Insulation Workers, Floor, Ceiling, and Wall</t>
  </si>
  <si>
    <t>47-2151</t>
  </si>
  <si>
    <t>Pipelayers</t>
  </si>
  <si>
    <t>49-2094</t>
  </si>
  <si>
    <t>Electrical and Electronics Repairers, Commercial and Industrial Equipment</t>
  </si>
  <si>
    <t>49-3031</t>
  </si>
  <si>
    <t>Bus and Truck Mechanics and Diesel Engine Specialists</t>
  </si>
  <si>
    <t>49-9051</t>
  </si>
  <si>
    <t>Electrical Power-Line Installers and Repairers</t>
  </si>
  <si>
    <t>Installation, Maintenance, and Repair Workers, All Other*</t>
  </si>
  <si>
    <t>51-4012</t>
  </si>
  <si>
    <t>Numerical Tool and Process Control Programmers</t>
  </si>
  <si>
    <t>51-4111</t>
  </si>
  <si>
    <t>Tool and Die Makers</t>
  </si>
  <si>
    <t>11-9051</t>
  </si>
  <si>
    <t>Food Service Managers</t>
  </si>
  <si>
    <t>11-9141</t>
  </si>
  <si>
    <t>Property, Real Estate, and Community Association Managers</t>
  </si>
  <si>
    <t>15-1151</t>
  </si>
  <si>
    <t>15-1199</t>
  </si>
  <si>
    <t>17-2112</t>
  </si>
  <si>
    <t>Industrial Engineers</t>
  </si>
  <si>
    <t>17-2131</t>
  </si>
  <si>
    <t>Materials Engineers</t>
  </si>
  <si>
    <t>21-2011</t>
  </si>
  <si>
    <t>Clergy</t>
  </si>
  <si>
    <t>23-1023</t>
  </si>
  <si>
    <t>Judges, Magistrate Judges, and Magistrates</t>
  </si>
  <si>
    <t>23-2099</t>
  </si>
  <si>
    <t>Legal Support Workers, All Other</t>
  </si>
  <si>
    <t>25-1194</t>
  </si>
  <si>
    <t>Vocational Education Teachers, Postsecondary</t>
  </si>
  <si>
    <t>27-2041</t>
  </si>
  <si>
    <t>Music Directors and Composers</t>
  </si>
  <si>
    <t>27-4011</t>
  </si>
  <si>
    <t>Audio and Video Equipment Technicians</t>
  </si>
  <si>
    <t>27-4012</t>
  </si>
  <si>
    <t>Broadcast Technicians</t>
  </si>
  <si>
    <t>29-2011</t>
  </si>
  <si>
    <t>Medical and Clinical Laboratory Technologists</t>
  </si>
  <si>
    <t>29-2099</t>
  </si>
  <si>
    <t>49-2022</t>
  </si>
  <si>
    <t>Telecommunications Equipment Installers and Repairers, Except Line Installers</t>
  </si>
  <si>
    <t>49-3011</t>
  </si>
  <si>
    <t>Aircraft Mechanics and Service Technicians</t>
  </si>
  <si>
    <t>49-9099</t>
  </si>
  <si>
    <t>51-4122</t>
  </si>
  <si>
    <t>Welding, Soldering, and Brazing Machine Setters, Operators, and Tenders</t>
  </si>
  <si>
    <t>Typical education needed for entry</t>
  </si>
  <si>
    <t>Work experience in a related occupation</t>
  </si>
  <si>
    <t>Typical on-the-job training needed to attain competency in the occupation</t>
  </si>
  <si>
    <t>Bachelor's degree</t>
  </si>
  <si>
    <t>More than 5 years</t>
  </si>
  <si>
    <t>None</t>
  </si>
  <si>
    <t>Associate's degree</t>
  </si>
  <si>
    <t>1 to 5 years</t>
  </si>
  <si>
    <t>High school diploma or equivalent</t>
  </si>
  <si>
    <t>Master's degree</t>
  </si>
  <si>
    <t>Education Administrators, Postsecondary</t>
  </si>
  <si>
    <t>11-9033</t>
  </si>
  <si>
    <t>Some college, no degree</t>
  </si>
  <si>
    <t>Moderate-term on-the-job training</t>
  </si>
  <si>
    <t>Long-term on-the-job training</t>
  </si>
  <si>
    <t>Postsecondary non-degree award</t>
  </si>
  <si>
    <t>Less than high school</t>
  </si>
  <si>
    <t>Less than 1 year</t>
  </si>
  <si>
    <t>Short-term on-the-job training</t>
  </si>
  <si>
    <t>Apprenticeship</t>
  </si>
  <si>
    <t>Doctoral or professional degree</t>
  </si>
  <si>
    <t>Software Developers, Systems Software</t>
  </si>
  <si>
    <t>17-1011</t>
  </si>
  <si>
    <t>Internship/residency</t>
  </si>
  <si>
    <t>Engineers, All Other</t>
  </si>
  <si>
    <t>17-2199</t>
  </si>
  <si>
    <t>Occ. Code</t>
  </si>
  <si>
    <t>Management Occupations</t>
  </si>
  <si>
    <t>Business and Financial Operations Occupations</t>
  </si>
  <si>
    <t>Computer and Mathematical Occupations</t>
  </si>
  <si>
    <t>Architecture and Engineering Occupations</t>
  </si>
  <si>
    <t>Community and Social Services Occupations</t>
  </si>
  <si>
    <t>Legal Occupations</t>
  </si>
  <si>
    <t>Education, Training, and Library Occupations</t>
  </si>
  <si>
    <t>Arts, Design, Entertainment, Sports, and Media Occupations</t>
  </si>
  <si>
    <t>Healthcare Support Occupations</t>
  </si>
  <si>
    <t>Protective Service Occupations</t>
  </si>
  <si>
    <t>Building and Grounds Cleaning and Maintenance Occupations</t>
  </si>
  <si>
    <t>Sales and Related Occupations</t>
  </si>
  <si>
    <t>Office and Administrative Support Occupations</t>
  </si>
  <si>
    <t>Construction and Extraction Occupations</t>
  </si>
  <si>
    <t>Installation, Maintenance, and Repair Occupations</t>
  </si>
  <si>
    <t>Production Occupations</t>
  </si>
  <si>
    <t>Transportation and Material Moving Occupations</t>
  </si>
  <si>
    <t>Not available</t>
  </si>
  <si>
    <t>Not available*</t>
  </si>
  <si>
    <t>*Positions listed on the IWD Job Vacancy survey had a mean reported starting hourly wage of $21.63.</t>
  </si>
  <si>
    <t>*Positions listed on the IWD Job Vacancy survey had a mean reported starting hourly wage of $33.65.</t>
  </si>
  <si>
    <t>*Positions listed on the IWD Job Vacancy survey had a mean reported starting hourly wage of $19.55.</t>
  </si>
  <si>
    <t>*Positions listed on the IWD Job Vacancy survey did not report the mean starting hourly wage.</t>
  </si>
  <si>
    <t>29-1171</t>
  </si>
  <si>
    <t>*Positions listed on the IWD Job Vacancy survey had a mean reported starting hourly wage of $25.18.</t>
  </si>
  <si>
    <r>
      <t xml:space="preserve">Mean Annual
</t>
    </r>
    <r>
      <rPr>
        <i/>
        <sz val="8"/>
        <color theme="0"/>
        <rFont val="Arial"/>
        <family val="2"/>
      </rPr>
      <t>(Please note: Mean annual wages for individual categories only include occupations whose mean annual wage is greater than or equal to the overall mean annual wage.)</t>
    </r>
  </si>
  <si>
    <t xml:space="preserve"> - </t>
  </si>
  <si>
    <r>
      <t xml:space="preserve">Estimated Employment
</t>
    </r>
    <r>
      <rPr>
        <i/>
        <sz val="8"/>
        <color theme="0"/>
        <rFont val="Arial"/>
        <family val="2"/>
      </rPr>
      <t>(Only includes the listed occupations.)</t>
    </r>
  </si>
  <si>
    <t>Life, Physical, and Social Science Occupations</t>
  </si>
  <si>
    <r>
      <t xml:space="preserve">Total Current Job Vacancies according to IowaJobs.org 
</t>
    </r>
    <r>
      <rPr>
        <i/>
        <sz val="8"/>
        <color theme="0"/>
        <rFont val="Arial"/>
        <family val="2"/>
      </rPr>
      <t>(Please note: The number reported is the approximate number of positions available within the occupations listed in that category.)</t>
    </r>
  </si>
  <si>
    <t>Architects, Except Landscape and Naval</t>
  </si>
  <si>
    <t>Healthcare Practitioners and Technical Occupations</t>
  </si>
  <si>
    <t>Nurse Practitioners</t>
  </si>
  <si>
    <t>Farming, Fishing, and Forestry Occupations</t>
  </si>
  <si>
    <t>Explanation of Wage Information Spreadsheet</t>
  </si>
  <si>
    <t xml:space="preserve">Summary </t>
  </si>
  <si>
    <t>•</t>
  </si>
  <si>
    <t>Associate</t>
  </si>
  <si>
    <t>Doctoral / Professional</t>
  </si>
  <si>
    <t>High school/
GED</t>
  </si>
  <si>
    <t>Post-sec,
non-degree</t>
  </si>
  <si>
    <t>&lt; 1 year</t>
  </si>
  <si>
    <t>&gt; 5 years</t>
  </si>
  <si>
    <t>Internship / Residency</t>
  </si>
  <si>
    <t>Moderate on-the-job training</t>
  </si>
  <si>
    <t>Other (&lt; High school; Some college, no degree)</t>
  </si>
  <si>
    <t>Total current job vacancies were pulled from IowaJobs.org on 4/8/2013. The only job vacancies included are those listed in each category.</t>
  </si>
  <si>
    <t>&lt; High school</t>
  </si>
  <si>
    <t>Post-secondary,
non-degree</t>
  </si>
  <si>
    <t>39-2021</t>
  </si>
  <si>
    <t>Nonfarm Animal Caretakers</t>
  </si>
  <si>
    <t>35-9031</t>
  </si>
  <si>
    <t>Hosts and Hostesses, Restaurant, Lounge, and Coffee Shop</t>
  </si>
  <si>
    <t>53-3041</t>
  </si>
  <si>
    <t>Taxi Drivers and Chauffeurs</t>
  </si>
  <si>
    <t>39-9011</t>
  </si>
  <si>
    <t>Child Care Workers</t>
  </si>
  <si>
    <t>43-4081</t>
  </si>
  <si>
    <t>Hotel, Motel, and Resort Desk Clerks</t>
  </si>
  <si>
    <t>35-2014</t>
  </si>
  <si>
    <t>Cooks, Restaurant</t>
  </si>
  <si>
    <t>35-3021</t>
  </si>
  <si>
    <t>Combined Food Preparation and Serving Workers, Including Fast Food</t>
  </si>
  <si>
    <t>35-9021</t>
  </si>
  <si>
    <t>Dishwashers</t>
  </si>
  <si>
    <t>35-2021</t>
  </si>
  <si>
    <t>Food Preparation Workers</t>
  </si>
  <si>
    <t>41-2011</t>
  </si>
  <si>
    <t>Cashiers</t>
  </si>
  <si>
    <t>35-3031</t>
  </si>
  <si>
    <t>Waiters and Waitresses</t>
  </si>
  <si>
    <t>53-6021</t>
  </si>
  <si>
    <t>Parking Lot Attendants</t>
  </si>
  <si>
    <t>39-3091</t>
  </si>
  <si>
    <t>Amusement and Recreation Attendants</t>
  </si>
  <si>
    <t>41-9041</t>
  </si>
  <si>
    <t>Telemarketers</t>
  </si>
  <si>
    <t>11-1031</t>
  </si>
  <si>
    <t>Legislators</t>
  </si>
  <si>
    <t>35-3011</t>
  </si>
  <si>
    <t>Bartenders</t>
  </si>
  <si>
    <t>25-9041</t>
  </si>
  <si>
    <t>Teacher Assistants</t>
  </si>
  <si>
    <t>49-9098</t>
  </si>
  <si>
    <t>Helpers--Installation, Maintenance, and Repair Workers</t>
  </si>
  <si>
    <t>35-3041</t>
  </si>
  <si>
    <t>Food Servers, Nonrestaurant</t>
  </si>
  <si>
    <t>39-9021</t>
  </si>
  <si>
    <t>Personal and Home Care Aides</t>
  </si>
  <si>
    <t>37-2012</t>
  </si>
  <si>
    <t>Maids and Housekeeping Cleaners</t>
  </si>
  <si>
    <t>53-7061</t>
  </si>
  <si>
    <t>Cleaners of Vehicles and Equipment</t>
  </si>
  <si>
    <t>31-1011</t>
  </si>
  <si>
    <t>Home Health Aides</t>
  </si>
  <si>
    <t>51-9151</t>
  </si>
  <si>
    <t>Photographic Process Workers and Priocessing Machine Operators</t>
  </si>
  <si>
    <t>43-5081</t>
  </si>
  <si>
    <t>Stock Clerks and Order Fillers</t>
  </si>
  <si>
    <t>39-9031</t>
  </si>
  <si>
    <t>Fitness Trainers and Aerobics Instructors</t>
  </si>
  <si>
    <t>41-2021</t>
  </si>
  <si>
    <t>Counter and Rental Clerks</t>
  </si>
  <si>
    <t>21-1093</t>
  </si>
  <si>
    <t>Social and Human Service Assistants</t>
  </si>
  <si>
    <t>39-4021</t>
  </si>
  <si>
    <t>Funeral Attendants</t>
  </si>
  <si>
    <t>43-3071</t>
  </si>
  <si>
    <t>Tellers</t>
  </si>
  <si>
    <t>35-2012</t>
  </si>
  <si>
    <t>Cooks, Institution and Cafeteria</t>
  </si>
  <si>
    <t>51-6031</t>
  </si>
  <si>
    <t>Sewing Machine Operators</t>
  </si>
  <si>
    <t>11-9081</t>
  </si>
  <si>
    <t>Lodging Managers</t>
  </si>
  <si>
    <t>37-3011</t>
  </si>
  <si>
    <t>Landscaping and Groundskeeping Workers</t>
  </si>
  <si>
    <t>51-3011</t>
  </si>
  <si>
    <t>Bakers</t>
  </si>
  <si>
    <t>51-3021</t>
  </si>
  <si>
    <t>Butchers and Meat Cutters</t>
  </si>
  <si>
    <t>29-9099</t>
  </si>
  <si>
    <t>Healthcare Practitioners and Technical Workers, All Other*</t>
  </si>
  <si>
    <t>39-5012</t>
  </si>
  <si>
    <t>Hairdressers, Hairstylists, and Cosmetologists</t>
  </si>
  <si>
    <t>43-4171</t>
  </si>
  <si>
    <t>Receptionists and Information Clerks</t>
  </si>
  <si>
    <t>43-9021</t>
  </si>
  <si>
    <t>Data Entry Keyers</t>
  </si>
  <si>
    <t>27-3022</t>
  </si>
  <si>
    <t>Reporters and Correspondents</t>
  </si>
  <si>
    <t>37-2011</t>
  </si>
  <si>
    <t>Janitors and Cleaners, Except Maids and Housekeeping Cleaners</t>
  </si>
  <si>
    <t>51-9198</t>
  </si>
  <si>
    <t>Helpers--Production Workers</t>
  </si>
  <si>
    <t>51-9199</t>
  </si>
  <si>
    <t>Production Workers, All Other*</t>
  </si>
  <si>
    <t>25-2011</t>
  </si>
  <si>
    <t>Preschool Teachers, Except Special Education</t>
  </si>
  <si>
    <t>21-1015</t>
  </si>
  <si>
    <t>Rehabilitation Counselors</t>
  </si>
  <si>
    <t>53-3022</t>
  </si>
  <si>
    <t>Bus Drivers, School</t>
  </si>
  <si>
    <t>51-9121</t>
  </si>
  <si>
    <t>Coating, Painting, and Spraying Machine Setters, Operators, and Tenders</t>
  </si>
  <si>
    <t>53-7064</t>
  </si>
  <si>
    <t>Packers and Packagers, Hand</t>
  </si>
  <si>
    <t>41-2031</t>
  </si>
  <si>
    <t>Retail Salespersons</t>
  </si>
  <si>
    <t>33-9032</t>
  </si>
  <si>
    <t>Security Guards</t>
  </si>
  <si>
    <t>29-2056</t>
  </si>
  <si>
    <t>Veterinary Technologists and Technicians</t>
  </si>
  <si>
    <t>51-9021</t>
  </si>
  <si>
    <t>Crushing, Grinding, and Polishing Machine Setters, Operators, and Tenders</t>
  </si>
  <si>
    <t>25-4031</t>
  </si>
  <si>
    <t>Library Technicians</t>
  </si>
  <si>
    <t>43-9051</t>
  </si>
  <si>
    <t>Mail Clerks and Mail Machine Operators, Except Postal Service</t>
  </si>
  <si>
    <t>51-9192</t>
  </si>
  <si>
    <t>Cleaning, Washing, and Metal Pickling Equipment Operators and Tenders</t>
  </si>
  <si>
    <t>35-1012</t>
  </si>
  <si>
    <t>First-Line Supervisors/Managers of Food Preparation and Serving Workers</t>
  </si>
  <si>
    <t>43-4151</t>
  </si>
  <si>
    <t>Order Clerks</t>
  </si>
  <si>
    <t>43-4121</t>
  </si>
  <si>
    <t>Library Assistants, Clerical</t>
  </si>
  <si>
    <t>43-4051</t>
  </si>
  <si>
    <t>Customer Service Representatives</t>
  </si>
  <si>
    <t>43-5111</t>
  </si>
  <si>
    <t>Weighers, Measurers, Checkers, and Samplers, Recordkeeping</t>
  </si>
  <si>
    <t>29-2052</t>
  </si>
  <si>
    <t>Pharmacy Technicians</t>
  </si>
  <si>
    <t>31-9092</t>
  </si>
  <si>
    <t>Medical Assistants</t>
  </si>
  <si>
    <t>43-9022</t>
  </si>
  <si>
    <t>Word Processors and Typists</t>
  </si>
  <si>
    <t>43-9071</t>
  </si>
  <si>
    <t>Office Machine Operators, Except Computer</t>
  </si>
  <si>
    <t>51-9111</t>
  </si>
  <si>
    <t>Packaging and Filling Machine Operators and Tenders</t>
  </si>
  <si>
    <t>51-9195</t>
  </si>
  <si>
    <t>Molders, Shapers, and Casters, Except Metal and Plastic</t>
  </si>
  <si>
    <t>43-9061</t>
  </si>
  <si>
    <t>Office Clerks, General</t>
  </si>
  <si>
    <t>53-7062</t>
  </si>
  <si>
    <t>Laborers and Freight, Stock, and Material Movers, Hand</t>
  </si>
  <si>
    <t>51-5113</t>
  </si>
  <si>
    <t>Print Binding and Finishing Workers</t>
  </si>
  <si>
    <t>51-9022</t>
  </si>
  <si>
    <t>Grinding and Polishing Workers, Hand</t>
  </si>
  <si>
    <t>51-5112</t>
  </si>
  <si>
    <t>Printing Press Operators</t>
  </si>
  <si>
    <t>13-2071</t>
  </si>
  <si>
    <t>Loan Counselors</t>
  </si>
  <si>
    <t>43-9199</t>
  </si>
  <si>
    <t>Office and Administrative Support Workers, All Other*</t>
  </si>
  <si>
    <t>43-6014</t>
  </si>
  <si>
    <t>Secretaries, Except Legal, Medical, and Executive</t>
  </si>
  <si>
    <t>43-4071</t>
  </si>
  <si>
    <t>File Clerks</t>
  </si>
  <si>
    <t>53-3021</t>
  </si>
  <si>
    <t>Bus Drivers, Transit and Intercity</t>
  </si>
  <si>
    <t>51-2099</t>
  </si>
  <si>
    <t>Assemblers and Fabricators, All Other</t>
  </si>
  <si>
    <t>43-9031</t>
  </si>
  <si>
    <t>Desktop Publishers</t>
  </si>
  <si>
    <t>47-2061</t>
  </si>
  <si>
    <t>Construction Laborers</t>
  </si>
  <si>
    <t>27-2022</t>
  </si>
  <si>
    <t>Coaches and Scouts</t>
  </si>
  <si>
    <t>43-6013</t>
  </si>
  <si>
    <t>Medical Secretaries</t>
  </si>
  <si>
    <t>31-9099</t>
  </si>
  <si>
    <t>Healthcare Support Workers, All Other*</t>
  </si>
  <si>
    <t>43-4041</t>
  </si>
  <si>
    <t>Credit Authorizers, Checkers, and Clerks</t>
  </si>
  <si>
    <t>53-3033</t>
  </si>
  <si>
    <t>Truck Drivers, Light or Delivery Services</t>
  </si>
  <si>
    <t>51-9032</t>
  </si>
  <si>
    <t>Cutting and Slicing Machine Setters, Operators, and Tenders</t>
  </si>
  <si>
    <t>43-4111</t>
  </si>
  <si>
    <t>Interviewers, Except Eligibility and Loan</t>
  </si>
  <si>
    <t>47-2051</t>
  </si>
  <si>
    <t>Cement Masons and Concrete Finishers</t>
  </si>
  <si>
    <t>51-9023</t>
  </si>
  <si>
    <t>Mixing and Blending Machine Setters, Operators, and Tenders</t>
  </si>
  <si>
    <t>43-3021</t>
  </si>
  <si>
    <t>Billing and Posting Clerks and Machine Operators</t>
  </si>
  <si>
    <t>51-9081</t>
  </si>
  <si>
    <t>Dental Laboratory Technicians</t>
  </si>
  <si>
    <t>53-7051</t>
  </si>
  <si>
    <t>Industrial Truck and Tractor Operators</t>
  </si>
  <si>
    <t>43-4131</t>
  </si>
  <si>
    <t>Loan Interviewers and Clerks</t>
  </si>
  <si>
    <t>11-9031</t>
  </si>
  <si>
    <t>Education Administrators, Preschool and Child Care Center/Program</t>
  </si>
  <si>
    <t>39-1021</t>
  </si>
  <si>
    <t>First-Line Supervisors/Managers of Personal Service Workers</t>
  </si>
  <si>
    <t>51-7042</t>
  </si>
  <si>
    <t>Woodworking Machine Setters, Operators, and Tenders, Except Sawing</t>
  </si>
  <si>
    <t>47-2181</t>
  </si>
  <si>
    <t>Roofers</t>
  </si>
  <si>
    <t>45-2091</t>
  </si>
  <si>
    <t>Agricultural Equipment Operators</t>
  </si>
  <si>
    <t>21-1099</t>
  </si>
  <si>
    <t>Community and Social Service Specialists, All Other*</t>
  </si>
  <si>
    <t>29-2041</t>
  </si>
  <si>
    <t>Emergency Medical Technicians and Paramedics</t>
  </si>
  <si>
    <t>51-2022</t>
  </si>
  <si>
    <t>Electrical and Electronic Equipment Assemblers</t>
  </si>
  <si>
    <t>49-9043</t>
  </si>
  <si>
    <t>Maintenance Workers, Machinery</t>
  </si>
  <si>
    <t>47-3011</t>
  </si>
  <si>
    <t>Helpers--Brickmasons, Blockmasons, Stonemasons, and Tile and Marble Setters</t>
  </si>
  <si>
    <t>51-5111</t>
  </si>
  <si>
    <t>Prepress Technicians and Workers</t>
  </si>
  <si>
    <t>43-4161</t>
  </si>
  <si>
    <t>Human Resources Assistants, Except Payroll and Timekeeping</t>
  </si>
  <si>
    <t>21-1021</t>
  </si>
  <si>
    <t>Child, Family, and School Social Workers</t>
  </si>
  <si>
    <t>43-3031</t>
  </si>
  <si>
    <t>Bookkeeping, Accounting, and Auditing Clerks</t>
  </si>
  <si>
    <t>39-9041</t>
  </si>
  <si>
    <t>Residential Advisors</t>
  </si>
  <si>
    <t>51-9082</t>
  </si>
  <si>
    <t>Medical Appliance Technicians</t>
  </si>
  <si>
    <t>31-9094</t>
  </si>
  <si>
    <t>Medical Transcriptionists</t>
  </si>
  <si>
    <t>47-2031</t>
  </si>
  <si>
    <t>Carpenters</t>
  </si>
  <si>
    <t>41-9099</t>
  </si>
  <si>
    <t>Sales and Related Workers, All Other*</t>
  </si>
  <si>
    <t>43-4199</t>
  </si>
  <si>
    <t>Information and Record Clerks, All Other</t>
  </si>
  <si>
    <t>29-2071</t>
  </si>
  <si>
    <t>Medical Records and Health Information Technicians</t>
  </si>
  <si>
    <t>25-3099</t>
  </si>
  <si>
    <t>All Other Teachers, Primary, Secondary, and Adult</t>
  </si>
  <si>
    <t>51-4031</t>
  </si>
  <si>
    <t>Cutting, Punching, and Press Machine Setters, Operators, and Tenders, Metal and Plastic</t>
  </si>
  <si>
    <t>53-7081</t>
  </si>
  <si>
    <t>Refuse and Recyclable Material Collectors</t>
  </si>
  <si>
    <t>47-4071</t>
  </si>
  <si>
    <t>Septic Tank Servicers and Sewer Pipe Cleaners</t>
  </si>
  <si>
    <t>51-9012</t>
  </si>
  <si>
    <t>Separating, Filtering, Clarifying, Precipitating, and Still Machine Setters, Operators, and Tenders</t>
  </si>
  <si>
    <t>49-3023</t>
  </si>
  <si>
    <t>Automotive Service Technicians and Mechanics</t>
  </si>
  <si>
    <t>27-3091</t>
  </si>
  <si>
    <t>Interpreters and Translators</t>
  </si>
  <si>
    <t>47-2141</t>
  </si>
  <si>
    <t>Painters, Construction and Maintenance</t>
  </si>
  <si>
    <t>29-1125</t>
  </si>
  <si>
    <t>Recreational Therapists</t>
  </si>
  <si>
    <t>43-4011</t>
  </si>
  <si>
    <t>Brokerage Clerks</t>
  </si>
  <si>
    <t>51-4033</t>
  </si>
  <si>
    <t>Grinding, Lapping, Polishing, and Buffing Machine Tool Setters, Operators, and Tenders, Metal and Plastic</t>
  </si>
  <si>
    <t>53-3031</t>
  </si>
  <si>
    <t>Driver/Sales Workers</t>
  </si>
  <si>
    <t>17-3031</t>
  </si>
  <si>
    <t>Surveying and Mapping Technicians</t>
  </si>
  <si>
    <t>43-3051</t>
  </si>
  <si>
    <t>Payroll and Timekeeping Clerks</t>
  </si>
  <si>
    <t>21-1014</t>
  </si>
  <si>
    <t>Mental Health Counselors</t>
  </si>
  <si>
    <t>43-5032</t>
  </si>
  <si>
    <t>Dispatchers, Except Police, Fire, and Ambulance</t>
  </si>
  <si>
    <t>51-4121</t>
  </si>
  <si>
    <t>Welders, Cutters, Solderers, and Brazers</t>
  </si>
  <si>
    <t>53-3032</t>
  </si>
  <si>
    <t>Truck Drivers, Heavy and Tractor-Trailer</t>
  </si>
  <si>
    <t>43-3061</t>
  </si>
  <si>
    <t>Procurement Clerks</t>
  </si>
  <si>
    <t>23-2011</t>
  </si>
  <si>
    <t>Paralegals and Legal Assistants</t>
  </si>
  <si>
    <t>51-4072</t>
  </si>
  <si>
    <t>Molding, Coremaking, and Casting Machine Setters, Operators, and Tenders, Metal and Plastic</t>
  </si>
  <si>
    <t>51-4041</t>
  </si>
  <si>
    <t>Machinists</t>
  </si>
  <si>
    <t>49-9071</t>
  </si>
  <si>
    <t>Maintenance and Repair Workers, General</t>
  </si>
  <si>
    <t>29-2061</t>
  </si>
  <si>
    <t>Licensed Practical and Licensed Vocational Nurses</t>
  </si>
  <si>
    <t>27-3041</t>
  </si>
  <si>
    <t>Editors</t>
  </si>
  <si>
    <t>41-2022</t>
  </si>
  <si>
    <t>Parts Salespersons</t>
  </si>
  <si>
    <t>21-1023</t>
  </si>
  <si>
    <t>Mental Health and Substance Abuse Social Workers</t>
  </si>
  <si>
    <t>13-1121</t>
  </si>
  <si>
    <t>Meeting and Convention Planners</t>
  </si>
  <si>
    <t>51-4011</t>
  </si>
  <si>
    <t>Computer-Controlled Machine Tool Operators, Metal and Plastic</t>
  </si>
  <si>
    <t>43-5011</t>
  </si>
  <si>
    <t>Cargo and Freight Agents</t>
  </si>
  <si>
    <t>33-1099</t>
  </si>
  <si>
    <t>First-Line Supervisors/Managers, Protective Service Workers, All Other</t>
  </si>
  <si>
    <t>43-9041</t>
  </si>
  <si>
    <t>Insurance Claims and Policy Processing Clerks</t>
  </si>
  <si>
    <t>43-5041</t>
  </si>
  <si>
    <t>Meter Readers, Utilities</t>
  </si>
  <si>
    <t>47-2211</t>
  </si>
  <si>
    <t>Sheet Metal Workers</t>
  </si>
  <si>
    <t>15-1133</t>
  </si>
  <si>
    <t>Food Preparation and Serving Related Occupations</t>
  </si>
  <si>
    <t>Personal Care and Service Occupations</t>
  </si>
  <si>
    <t>Estimated Employment</t>
  </si>
  <si>
    <t>Mean Annual</t>
  </si>
  <si>
    <r>
      <t xml:space="preserve">Total Current Job Vacancies according to IowaJobs.org 
</t>
    </r>
    <r>
      <rPr>
        <b/>
        <i/>
        <sz val="8"/>
        <color theme="0"/>
        <rFont val="Arial"/>
        <family val="2"/>
      </rPr>
      <t>(Please note: The number reported is the approximate number of positions available within the entire category, regardless of mean annual wage.)</t>
    </r>
  </si>
  <si>
    <t>Master's</t>
  </si>
  <si>
    <t>High school/GED</t>
  </si>
  <si>
    <t>Associate's</t>
  </si>
  <si>
    <t>Bachelor's</t>
  </si>
  <si>
    <t>Notes</t>
  </si>
  <si>
    <t>High School/GED</t>
  </si>
  <si>
    <t>Post- sec, non-degree</t>
  </si>
  <si>
    <t>Doctoral/Professional</t>
  </si>
  <si>
    <t>Post-sec, non-degree</t>
  </si>
  <si>
    <t>Explanation of Education Need for Entry Spreadsheet</t>
  </si>
  <si>
    <t>Total current job vacancies were pulled from IowaJobs.org on 4/10/2013. The total job vacancies include every occupation in each category, regardless of mean annual income.</t>
  </si>
  <si>
    <t>Methodology</t>
  </si>
  <si>
    <t xml:space="preserve">SMS used the mean annual income for all occupations reported on the Iowa Wage Survey for Waterloo-Cedar Falls, MSA to determine the midpoint that separated an above average job from a below average job. </t>
  </si>
  <si>
    <t>The only occupations listed are above average.</t>
  </si>
  <si>
    <t>All of the wage information is from the May, 2012 Iowa Wage Survey and IowaJobs.org. Occupational information is representative of the Waterloo-Cedar Falls, MSA and job vacancies are representative of Black Hawk County.</t>
  </si>
  <si>
    <t>All of the education information is from the May, 2012 Iowa Wage Survey and IowaJobs.org. Occupational information is representative of the Waterloo-Cedar Falls, MSA and job vacancies are representative of Black Hawk County.</t>
  </si>
  <si>
    <t>Above Average Jobs vs. Below Average Jobs</t>
  </si>
  <si>
    <t>Mean annual incomes above the average of $38,510 were labeled above average.</t>
  </si>
  <si>
    <t>Mean annual incomes below the average of $38,510 were labeled below average.</t>
  </si>
  <si>
    <t>Above average occupations</t>
  </si>
  <si>
    <t>Below average occupations</t>
  </si>
  <si>
    <t>Above average jobs</t>
  </si>
  <si>
    <t>Below average jobs</t>
  </si>
  <si>
    <r>
      <t xml:space="preserve">Above average </t>
    </r>
    <r>
      <rPr>
        <b/>
        <i/>
        <sz val="10"/>
        <color theme="0"/>
        <rFont val="Arial"/>
        <family val="2"/>
      </rPr>
      <t xml:space="preserve">occupations </t>
    </r>
    <r>
      <rPr>
        <b/>
        <sz val="10"/>
        <color theme="0"/>
        <rFont val="Arial"/>
        <family val="2"/>
      </rPr>
      <t xml:space="preserve">vs. below average </t>
    </r>
    <r>
      <rPr>
        <b/>
        <i/>
        <sz val="10"/>
        <color theme="0"/>
        <rFont val="Arial"/>
        <family val="2"/>
      </rPr>
      <t>occupations</t>
    </r>
    <r>
      <rPr>
        <b/>
        <sz val="10"/>
        <color theme="0"/>
        <rFont val="Arial"/>
        <family val="2"/>
      </rPr>
      <t xml:space="preserve"> in the Waterloo-Cedar Falls, MSA</t>
    </r>
  </si>
  <si>
    <t>Above average jobs vs. below average jobs currently available in Black Hawk County</t>
  </si>
  <si>
    <r>
      <t xml:space="preserve">The next set of data includes </t>
    </r>
    <r>
      <rPr>
        <b/>
        <i/>
        <u/>
        <sz val="10"/>
        <color theme="0"/>
        <rFont val="Arial"/>
        <family val="2"/>
      </rPr>
      <t>all</t>
    </r>
    <r>
      <rPr>
        <b/>
        <i/>
        <sz val="10"/>
        <color theme="0"/>
        <rFont val="Arial"/>
        <family val="2"/>
      </rPr>
      <t xml:space="preserve"> occupations, regardless of their mean annual wage.</t>
    </r>
  </si>
  <si>
    <r>
      <t xml:space="preserve">Typical education needed for entry </t>
    </r>
    <r>
      <rPr>
        <b/>
        <i/>
        <sz val="10"/>
        <color theme="0"/>
        <rFont val="Arial"/>
        <family val="2"/>
      </rPr>
      <t>(All occupations)</t>
    </r>
  </si>
  <si>
    <r>
      <t>Work experience in a related occupation</t>
    </r>
    <r>
      <rPr>
        <b/>
        <i/>
        <sz val="10"/>
        <color theme="0"/>
        <rFont val="Arial"/>
        <family val="2"/>
      </rPr>
      <t xml:space="preserve"> (All occupations)</t>
    </r>
  </si>
  <si>
    <r>
      <t xml:space="preserve">Typical on-the-job training needed to attain competency in the occupation 
</t>
    </r>
    <r>
      <rPr>
        <b/>
        <i/>
        <sz val="10"/>
        <color theme="0"/>
        <rFont val="Arial"/>
        <family val="2"/>
      </rPr>
      <t>(All occupations)</t>
    </r>
  </si>
  <si>
    <r>
      <t xml:space="preserve">Typical on-the-job training needed to attain competency in the occupation 
</t>
    </r>
    <r>
      <rPr>
        <b/>
        <i/>
        <sz val="10"/>
        <color theme="0"/>
        <rFont val="Arial"/>
        <family val="2"/>
      </rPr>
      <t>(Above average jobs only)</t>
    </r>
  </si>
  <si>
    <r>
      <t xml:space="preserve">Work experience in a related occupation </t>
    </r>
    <r>
      <rPr>
        <b/>
        <i/>
        <sz val="10"/>
        <color theme="0"/>
        <rFont val="Arial"/>
        <family val="2"/>
      </rPr>
      <t>(Above average jobs only)</t>
    </r>
  </si>
  <si>
    <r>
      <t xml:space="preserve">Typical education needed for entry </t>
    </r>
    <r>
      <rPr>
        <b/>
        <i/>
        <sz val="10"/>
        <color theme="0"/>
        <rFont val="Arial"/>
        <family val="2"/>
      </rPr>
      <t>(Above average jobs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</si>
</sst>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0.0%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  <font>
      <sz val="10"/>
      <name val="Arial"/>
      <family val="2"/>
    </font>
    <font>
      <sz val="18"/>
      <name val="Calibri"/>
      <family val="2"/>
    </font>
    <font>
      <sz val="14"/>
      <name val="Calibri"/>
      <family val="2"/>
    </font>
    <font>
      <i/>
      <sz val="10"/>
      <name val="Arial"/>
      <family val="2"/>
    </font>
    <font>
      <sz val="8"/>
      <name val="Arial"/>
      <family val="2"/>
    </font>
    <font>
      <b/>
      <i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u/>
      <sz val="10"/>
      <color theme="0"/>
      <name val="Arial"/>
      <family val="2"/>
    </font>
    <font>
      <sz val="10"/>
      <color rgb="FF505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10167F"/>
        <bgColor indexed="64"/>
      </patternFill>
    </fill>
    <fill>
      <patternFill patternType="solid">
        <fgColor rgb="FF7C81B8"/>
        <bgColor indexed="64"/>
      </patternFill>
    </fill>
    <fill>
      <patternFill patternType="solid">
        <fgColor rgb="FFFF9600"/>
        <bgColor indexed="64"/>
      </patternFill>
    </fill>
    <fill>
      <patternFill patternType="solid">
        <fgColor rgb="FF969696"/>
        <bgColor indexed="64"/>
      </patternFill>
    </fill>
  </fills>
  <borders count="4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49998474074526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0" fillId="0" borderId="3" xfId="0" applyBorder="1"/>
    <xf numFmtId="166" fontId="0" fillId="0" borderId="2" xfId="0" applyNumberFormat="1" applyBorder="1"/>
    <xf numFmtId="0" fontId="10" fillId="0" borderId="2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11" fillId="0" borderId="9" xfId="0" applyFont="1" applyBorder="1" applyAlignment="1">
      <alignment wrapText="1"/>
    </xf>
    <xf numFmtId="166" fontId="11" fillId="0" borderId="9" xfId="2" applyNumberFormat="1" applyFont="1" applyBorder="1"/>
    <xf numFmtId="0" fontId="11" fillId="0" borderId="9" xfId="0" applyFont="1" applyFill="1" applyBorder="1" applyAlignment="1">
      <alignment wrapText="1"/>
    </xf>
    <xf numFmtId="0" fontId="11" fillId="0" borderId="11" xfId="0" applyFont="1" applyBorder="1" applyAlignment="1">
      <alignment wrapText="1"/>
    </xf>
    <xf numFmtId="166" fontId="11" fillId="0" borderId="11" xfId="0" applyNumberFormat="1" applyFont="1" applyBorder="1"/>
    <xf numFmtId="166" fontId="11" fillId="0" borderId="9" xfId="0" applyNumberFormat="1" applyFont="1" applyBorder="1"/>
    <xf numFmtId="0" fontId="11" fillId="0" borderId="11" xfId="0" applyFont="1" applyBorder="1"/>
    <xf numFmtId="166" fontId="11" fillId="0" borderId="11" xfId="2" applyNumberFormat="1" applyFont="1" applyBorder="1"/>
    <xf numFmtId="0" fontId="11" fillId="0" borderId="9" xfId="0" applyFont="1" applyBorder="1"/>
    <xf numFmtId="0" fontId="11" fillId="0" borderId="12" xfId="0" applyFont="1" applyBorder="1" applyAlignment="1">
      <alignment wrapText="1"/>
    </xf>
    <xf numFmtId="166" fontId="11" fillId="0" borderId="12" xfId="2" applyNumberFormat="1" applyFont="1" applyBorder="1"/>
    <xf numFmtId="0" fontId="11" fillId="0" borderId="12" xfId="0" applyFont="1" applyFill="1" applyBorder="1" applyAlignment="1">
      <alignment wrapText="1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left" wrapText="1"/>
    </xf>
    <xf numFmtId="166" fontId="0" fillId="0" borderId="0" xfId="0" applyNumberFormat="1" applyAlignment="1">
      <alignment horizontal="left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164" fontId="1" fillId="0" borderId="16" xfId="0" applyNumberFormat="1" applyFont="1" applyBorder="1" applyAlignment="1">
      <alignment horizontal="left"/>
    </xf>
    <xf numFmtId="165" fontId="1" fillId="0" borderId="16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166" fontId="1" fillId="0" borderId="19" xfId="2" applyNumberFormat="1" applyFont="1" applyBorder="1" applyAlignment="1">
      <alignment horizontal="left" wrapText="1"/>
    </xf>
    <xf numFmtId="166" fontId="2" fillId="0" borderId="20" xfId="0" applyNumberFormat="1" applyFont="1" applyBorder="1" applyAlignment="1">
      <alignment horizontal="left" wrapText="1"/>
    </xf>
    <xf numFmtId="166" fontId="2" fillId="0" borderId="3" xfId="0" applyNumberFormat="1" applyFont="1" applyBorder="1" applyAlignment="1">
      <alignment horizontal="left" wrapText="1"/>
    </xf>
    <xf numFmtId="166" fontId="0" fillId="0" borderId="3" xfId="0" applyNumberFormat="1" applyBorder="1" applyAlignment="1">
      <alignment horizontal="left"/>
    </xf>
    <xf numFmtId="166" fontId="2" fillId="0" borderId="21" xfId="0" applyNumberFormat="1" applyFont="1" applyBorder="1" applyAlignment="1">
      <alignment horizontal="left" wrapText="1"/>
    </xf>
    <xf numFmtId="166" fontId="2" fillId="0" borderId="22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0" borderId="26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26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42" xfId="0" applyBorder="1"/>
    <xf numFmtId="0" fontId="11" fillId="0" borderId="43" xfId="0" applyFont="1" applyBorder="1" applyAlignment="1">
      <alignment wrapText="1"/>
    </xf>
    <xf numFmtId="166" fontId="11" fillId="0" borderId="43" xfId="0" applyNumberFormat="1" applyFont="1" applyBorder="1"/>
    <xf numFmtId="0" fontId="0" fillId="0" borderId="0" xfId="0" applyFill="1" applyBorder="1"/>
    <xf numFmtId="0" fontId="0" fillId="3" borderId="0" xfId="0" applyFill="1" applyBorder="1"/>
    <xf numFmtId="0" fontId="3" fillId="3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3" fillId="3" borderId="0" xfId="0" applyFont="1" applyFill="1" applyBorder="1" applyAlignment="1">
      <alignment horizontal="left" vertical="center"/>
    </xf>
    <xf numFmtId="0" fontId="5" fillId="3" borderId="0" xfId="0" applyFont="1" applyFill="1" applyBorder="1"/>
    <xf numFmtId="0" fontId="3" fillId="3" borderId="0" xfId="0" applyFont="1" applyFill="1"/>
    <xf numFmtId="0" fontId="15" fillId="3" borderId="0" xfId="0" applyFont="1" applyFill="1"/>
    <xf numFmtId="0" fontId="3" fillId="4" borderId="0" xfId="0" applyFont="1" applyFill="1"/>
    <xf numFmtId="0" fontId="3" fillId="4" borderId="7" xfId="0" applyFont="1" applyFill="1" applyBorder="1"/>
    <xf numFmtId="0" fontId="3" fillId="4" borderId="8" xfId="0" applyFont="1" applyFill="1" applyBorder="1"/>
    <xf numFmtId="0" fontId="3" fillId="5" borderId="0" xfId="0" applyFont="1" applyFill="1" applyBorder="1"/>
    <xf numFmtId="0" fontId="0" fillId="5" borderId="0" xfId="0" applyFill="1" applyBorder="1"/>
    <xf numFmtId="0" fontId="5" fillId="5" borderId="0" xfId="0" applyFont="1" applyFill="1" applyBorder="1"/>
    <xf numFmtId="0" fontId="3" fillId="6" borderId="0" xfId="0" applyFont="1" applyFill="1" applyBorder="1"/>
    <xf numFmtId="0" fontId="5" fillId="6" borderId="0" xfId="0" applyFont="1" applyFill="1" applyBorder="1"/>
    <xf numFmtId="0" fontId="0" fillId="3" borderId="0" xfId="0" applyFill="1"/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left" wrapText="1"/>
    </xf>
    <xf numFmtId="3" fontId="3" fillId="7" borderId="0" xfId="0" applyNumberFormat="1" applyFont="1" applyFill="1" applyAlignment="1">
      <alignment horizontal="left" wrapText="1"/>
    </xf>
    <xf numFmtId="165" fontId="3" fillId="7" borderId="0" xfId="0" applyNumberFormat="1" applyFont="1" applyFill="1" applyAlignment="1">
      <alignment horizontal="left" wrapText="1"/>
    </xf>
    <xf numFmtId="0" fontId="3" fillId="7" borderId="0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left"/>
    </xf>
    <xf numFmtId="165" fontId="3" fillId="5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left"/>
    </xf>
    <xf numFmtId="165" fontId="3" fillId="4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32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/>
    </xf>
    <xf numFmtId="0" fontId="3" fillId="4" borderId="0" xfId="0" applyFont="1" applyFill="1" applyAlignment="1">
      <alignment horizontal="right"/>
    </xf>
    <xf numFmtId="3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0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3" fontId="3" fillId="4" borderId="25" xfId="0" applyNumberFormat="1" applyFont="1" applyFill="1" applyBorder="1" applyAlignment="1">
      <alignment horizontal="left"/>
    </xf>
    <xf numFmtId="165" fontId="3" fillId="4" borderId="25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166" fontId="3" fillId="4" borderId="0" xfId="0" applyNumberFormat="1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3" fontId="3" fillId="5" borderId="23" xfId="0" applyNumberFormat="1" applyFont="1" applyFill="1" applyBorder="1" applyAlignment="1">
      <alignment horizontal="left"/>
    </xf>
    <xf numFmtId="165" fontId="3" fillId="5" borderId="23" xfId="0" applyNumberFormat="1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166" fontId="3" fillId="5" borderId="0" xfId="0" applyNumberFormat="1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3" fillId="5" borderId="0" xfId="0" applyFont="1" applyFill="1" applyBorder="1" applyAlignment="1">
      <alignment horizontal="left"/>
    </xf>
    <xf numFmtId="3" fontId="3" fillId="5" borderId="0" xfId="0" applyNumberFormat="1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left"/>
    </xf>
    <xf numFmtId="0" fontId="5" fillId="5" borderId="0" xfId="0" applyFont="1" applyFill="1" applyBorder="1" applyAlignment="1">
      <alignment horizontal="left" wrapText="1"/>
    </xf>
    <xf numFmtId="166" fontId="3" fillId="5" borderId="0" xfId="0" applyNumberFormat="1" applyFont="1" applyFill="1" applyBorder="1" applyAlignment="1">
      <alignment horizontal="left" wrapText="1"/>
    </xf>
    <xf numFmtId="0" fontId="5" fillId="5" borderId="26" xfId="0" applyFont="1" applyFill="1" applyBorder="1" applyAlignment="1">
      <alignment horizontal="left"/>
    </xf>
    <xf numFmtId="164" fontId="5" fillId="5" borderId="26" xfId="0" applyNumberFormat="1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left"/>
    </xf>
    <xf numFmtId="166" fontId="0" fillId="5" borderId="0" xfId="0" applyNumberFormat="1" applyFill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3" borderId="8" xfId="0" applyFont="1" applyFill="1" applyBorder="1" applyAlignment="1">
      <alignment horizontal="left" vertical="center" wrapText="1"/>
    </xf>
    <xf numFmtId="0" fontId="12" fillId="3" borderId="41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wrapText="1"/>
    </xf>
    <xf numFmtId="0" fontId="3" fillId="6" borderId="10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 wrapText="1"/>
    </xf>
    <xf numFmtId="0" fontId="3" fillId="5" borderId="10" xfId="0" applyFont="1" applyFill="1" applyBorder="1" applyAlignment="1">
      <alignment horizontal="left" wrapText="1"/>
    </xf>
    <xf numFmtId="0" fontId="3" fillId="5" borderId="13" xfId="0" applyFont="1" applyFill="1" applyBorder="1" applyAlignment="1">
      <alignment horizontal="left" wrapText="1"/>
    </xf>
    <xf numFmtId="0" fontId="3" fillId="5" borderId="14" xfId="0" applyFont="1" applyFill="1" applyBorder="1" applyAlignment="1">
      <alignment horizontal="left" wrapText="1"/>
    </xf>
    <xf numFmtId="164" fontId="4" fillId="7" borderId="0" xfId="0" applyNumberFormat="1" applyFont="1" applyFill="1" applyAlignment="1">
      <alignment horizontal="left"/>
    </xf>
    <xf numFmtId="0" fontId="3" fillId="7" borderId="0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7C81B8"/>
      <color rgb="FF10167F"/>
      <color rgb="FFFE230A"/>
      <color rgb="FFFF9600"/>
      <color rgb="FFE6D7AA"/>
      <color rgb="FF505050"/>
      <color rgb="FF969696"/>
      <color rgb="FFB41428"/>
      <color rgb="FF7C8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505050"/>
              </a:solidFill>
            </c:spPr>
          </c:dPt>
          <c:dLbls>
            <c:dLbl>
              <c:idx val="0"/>
              <c:layout>
                <c:manualLayout>
                  <c:x val="-2.1929824561403508E-2"/>
                  <c:y val="0.333333333333333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1.3157894736842105E-2"/>
                  <c:y val="-0.2296296296296296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Summary'!$A$19:$A$20</c:f>
              <c:strCache>
                <c:ptCount val="2"/>
                <c:pt idx="0">
                  <c:v>Above average occupations</c:v>
                </c:pt>
                <c:pt idx="1">
                  <c:v>Below average occupations</c:v>
                </c:pt>
              </c:strCache>
            </c:strRef>
          </c:cat>
          <c:val>
            <c:numRef>
              <c:f>'Methodology, Summary'!$B$19:$B$20</c:f>
              <c:numCache>
                <c:formatCode>0.0%</c:formatCode>
                <c:ptCount val="2"/>
                <c:pt idx="0">
                  <c:v>0.50900000000000001</c:v>
                </c:pt>
                <c:pt idx="1">
                  <c:v>0.49099999999999999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0.2944106153397492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3859649122807015E-2"/>
                  <c:y val="-0.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2505180273518438E-2"/>
                  <c:y val="0.274074074074074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occ.'!$I$30:$I$31</c:f>
              <c:strCache>
                <c:ptCount val="2"/>
                <c:pt idx="0">
                  <c:v>High school/GED</c:v>
                </c:pt>
                <c:pt idx="1">
                  <c:v>Bachelor's</c:v>
                </c:pt>
              </c:strCache>
            </c:strRef>
          </c:cat>
          <c:val>
            <c:numRef>
              <c:f>'Ed. Needed for Entry-All occ.'!$J$30:$J$31</c:f>
              <c:numCache>
                <c:formatCode>0.0%</c:formatCode>
                <c:ptCount val="2"/>
                <c:pt idx="0">
                  <c:v>0.35</c:v>
                </c:pt>
                <c:pt idx="1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1.7543859649122806E-2"/>
                  <c:y val="-3.89227179935841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1.3157894736842105E-2"/>
                  <c:y val="2.9629629629629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2505180273518438E-2"/>
                  <c:y val="0.274074074074074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occ.'!$I$51:$I$52</c:f>
              <c:strCache>
                <c:ptCount val="2"/>
                <c:pt idx="0">
                  <c:v>High school/GED</c:v>
                </c:pt>
                <c:pt idx="1">
                  <c:v>Bachelor's</c:v>
                </c:pt>
              </c:strCache>
            </c:strRef>
          </c:cat>
          <c:val>
            <c:numRef>
              <c:f>'Ed. Needed for Entry-All occ.'!$J$51:$J$52</c:f>
              <c:numCache>
                <c:formatCode>0.0%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1.7543859649122806E-2"/>
                  <c:y val="-3.89227179935841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1.3157894736842105E-2"/>
                  <c:y val="0.103703703703703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3031496062992131E-2"/>
                  <c:y val="-9.62962962962962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occ.'!$I$66:$I$68</c:f>
              <c:strCache>
                <c:ptCount val="3"/>
                <c:pt idx="0">
                  <c:v>High School/GED</c:v>
                </c:pt>
                <c:pt idx="1">
                  <c:v>Associate's</c:v>
                </c:pt>
                <c:pt idx="2">
                  <c:v>Bachelor's</c:v>
                </c:pt>
              </c:strCache>
            </c:strRef>
          </c:cat>
          <c:val>
            <c:numRef>
              <c:f>'Ed. Needed for Entry-All occ.'!$J$66:$J$68</c:f>
              <c:numCache>
                <c:formatCode>0.0%</c:formatCode>
                <c:ptCount val="3"/>
                <c:pt idx="0">
                  <c:v>9.0909090909090912E-2</c:v>
                </c:pt>
                <c:pt idx="1">
                  <c:v>0.36363636363636365</c:v>
                </c:pt>
                <c:pt idx="2">
                  <c:v>0.54545454545454541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spPr>
            <a:solidFill>
              <a:srgbClr val="10167F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7.0175438596491224E-2"/>
                  <c:y val="-9.07745698454359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1.3157894736842105E-2"/>
                  <c:y val="0.103703703703703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3031496062992131E-2"/>
                  <c:y val="-9.62962962962962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occ.'!$I$81</c:f>
              <c:strCache>
                <c:ptCount val="1"/>
                <c:pt idx="0">
                  <c:v>Associate's</c:v>
                </c:pt>
              </c:strCache>
            </c:strRef>
          </c:cat>
          <c:val>
            <c:numRef>
              <c:f>'Ed. Needed for Entry-All occ.'!$J$81</c:f>
              <c:numCache>
                <c:formatCode>0.0%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0175438596491224E-2"/>
                  <c:y val="-9.07745698454359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41666666666666669"/>
                  <c:y val="-7.40740740740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3031496062992131E-2"/>
                  <c:y val="-9.62962962962962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occ.'!$I$94:$I$96</c:f>
              <c:strCache>
                <c:ptCount val="3"/>
                <c:pt idx="0">
                  <c:v>High School/GED</c:v>
                </c:pt>
                <c:pt idx="1">
                  <c:v>Bachelor's</c:v>
                </c:pt>
                <c:pt idx="2">
                  <c:v>Master's</c:v>
                </c:pt>
              </c:strCache>
            </c:strRef>
          </c:cat>
          <c:val>
            <c:numRef>
              <c:f>'Ed. Needed for Entry-All occ.'!$J$94:$J$96</c:f>
              <c:numCache>
                <c:formatCode>0.0%</c:formatCode>
                <c:ptCount val="3"/>
                <c:pt idx="0">
                  <c:v>0.18181818181818182</c:v>
                </c:pt>
                <c:pt idx="1">
                  <c:v>0.45454545454545453</c:v>
                </c:pt>
                <c:pt idx="2">
                  <c:v>0.36363636363636365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0175438596491224E-2"/>
                  <c:y val="-0.164848643919510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4473684210526316"/>
                  <c:y val="-5.1851851851851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3031496062992131E-2"/>
                  <c:y val="-9.62962962962962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occ.'!$I$109:$I$111</c:f>
              <c:strCache>
                <c:ptCount val="3"/>
                <c:pt idx="0">
                  <c:v>High School/GED</c:v>
                </c:pt>
                <c:pt idx="1">
                  <c:v>Associate's</c:v>
                </c:pt>
                <c:pt idx="2">
                  <c:v>Doctoral/Professional</c:v>
                </c:pt>
              </c:strCache>
            </c:strRef>
          </c:cat>
          <c:val>
            <c:numRef>
              <c:f>'Ed. Needed for Entry-All occ.'!$J$109:$J$111</c:f>
              <c:numCache>
                <c:formatCode>0.0%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rgbClr val="505050"/>
              </a:solidFill>
            </c:spPr>
          </c:dPt>
          <c:dPt>
            <c:idx val="5"/>
            <c:bubble3D val="0"/>
            <c:spPr>
              <a:solidFill>
                <a:srgbClr val="E6D7AA"/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0175438596491224E-2"/>
                  <c:y val="-0.164848643919510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-0.12592592592592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3031496062992127E-2"/>
                  <c:y val="-2.96296296296296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occ.'!$I$124:$I$129</c:f>
              <c:strCache>
                <c:ptCount val="6"/>
                <c:pt idx="0">
                  <c:v>High school/GED</c:v>
                </c:pt>
                <c:pt idx="1">
                  <c:v>Post- sec, non-degree</c:v>
                </c:pt>
                <c:pt idx="2">
                  <c:v>Associate's</c:v>
                </c:pt>
                <c:pt idx="3">
                  <c:v>Bachelor's</c:v>
                </c:pt>
                <c:pt idx="4">
                  <c:v>Master's</c:v>
                </c:pt>
                <c:pt idx="5">
                  <c:v>Doctoral/Professional</c:v>
                </c:pt>
              </c:strCache>
            </c:strRef>
          </c:cat>
          <c:val>
            <c:numRef>
              <c:f>'Ed. Needed for Entry-All occ.'!$J$124:$J$129</c:f>
              <c:numCache>
                <c:formatCode>0.0%</c:formatCode>
                <c:ptCount val="6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0.375</c:v>
                </c:pt>
                <c:pt idx="4">
                  <c:v>0.125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7.0175438596491224E-2"/>
                  <c:y val="-0.1648486439195100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-2.22222222222222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0"/>
                  <c:y val="-0.11111111111111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0.1481481481481481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occ.'!$I$142:$I$145</c:f>
              <c:strCache>
                <c:ptCount val="4"/>
                <c:pt idx="0">
                  <c:v>High school/GED</c:v>
                </c:pt>
                <c:pt idx="1">
                  <c:v>Post-sec, non-degree</c:v>
                </c:pt>
                <c:pt idx="2">
                  <c:v>Associate's</c:v>
                </c:pt>
                <c:pt idx="3">
                  <c:v>Bachelor's</c:v>
                </c:pt>
              </c:strCache>
            </c:strRef>
          </c:cat>
          <c:val>
            <c:numRef>
              <c:f>'Ed. Needed for Entry-All occ.'!$J$142:$J$145</c:f>
              <c:numCache>
                <c:formatCode>0.0%</c:formatCode>
                <c:ptCount val="4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rgbClr val="505050"/>
              </a:solidFill>
            </c:spPr>
          </c:dPt>
          <c:dPt>
            <c:idx val="5"/>
            <c:bubble3D val="0"/>
            <c:spPr>
              <a:solidFill>
                <a:srgbClr val="E6D7AA"/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6.1403508771929821E-2"/>
                  <c:y val="-8.170895304753572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"/>
                  <c:y val="-2.22222222222222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0.21491228070175447"/>
                  <c:y val="-7.407407407407407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0.1481481481481481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occ.'!$I$158:$I$163</c:f>
              <c:strCache>
                <c:ptCount val="6"/>
                <c:pt idx="0">
                  <c:v>High school/GED</c:v>
                </c:pt>
                <c:pt idx="1">
                  <c:v>Post-sec, non-degree</c:v>
                </c:pt>
                <c:pt idx="2">
                  <c:v>Associate's</c:v>
                </c:pt>
                <c:pt idx="3">
                  <c:v>Bachelor's</c:v>
                </c:pt>
                <c:pt idx="4">
                  <c:v>Master's</c:v>
                </c:pt>
                <c:pt idx="5">
                  <c:v>Doctoral/Professional</c:v>
                </c:pt>
              </c:strCache>
            </c:strRef>
          </c:cat>
          <c:val>
            <c:numRef>
              <c:f>'Ed. Needed for Entry-All occ.'!$J$158:$J$163</c:f>
              <c:numCache>
                <c:formatCode>0.0%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0.27272727272727271</c:v>
                </c:pt>
                <c:pt idx="3">
                  <c:v>0.18181818181818182</c:v>
                </c:pt>
                <c:pt idx="4">
                  <c:v>4.5454545454545456E-2</c:v>
                </c:pt>
                <c:pt idx="5">
                  <c:v>0.22727272727272727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3.9473684210526314E-2"/>
                  <c:y val="-9.70597841936424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24561403508771928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3.5087719298245612E-2"/>
                  <c:y val="-0.140740740740740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occ.'!$I$182:$I$185</c:f>
              <c:strCache>
                <c:ptCount val="4"/>
                <c:pt idx="0">
                  <c:v>None</c:v>
                </c:pt>
                <c:pt idx="1">
                  <c:v>High school/GED</c:v>
                </c:pt>
                <c:pt idx="2">
                  <c:v>Post-sec, non-degree</c:v>
                </c:pt>
                <c:pt idx="3">
                  <c:v>Associate's</c:v>
                </c:pt>
              </c:strCache>
            </c:strRef>
          </c:cat>
          <c:val>
            <c:numRef>
              <c:f>'Ed. Needed for Entry-All occ.'!$J$182:$J$185</c:f>
              <c:numCache>
                <c:formatCode>0.0%</c:formatCode>
                <c:ptCount val="4"/>
                <c:pt idx="0">
                  <c:v>0.2</c:v>
                </c:pt>
                <c:pt idx="1">
                  <c:v>0.4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rgbClr val="505050"/>
              </a:solidFill>
            </c:spPr>
          </c:dPt>
          <c:dPt>
            <c:idx val="5"/>
            <c:bubble3D val="0"/>
            <c:spPr>
              <a:solidFill>
                <a:srgbClr val="969696"/>
              </a:solidFill>
            </c:spPr>
          </c:dPt>
          <c:dPt>
            <c:idx val="6"/>
            <c:bubble3D val="0"/>
            <c:spPr>
              <a:solidFill>
                <a:srgbClr val="E6D7AA"/>
              </a:solidFill>
            </c:spPr>
          </c:dPt>
          <c:dLbls>
            <c:dLbl>
              <c:idx val="0"/>
              <c:layout>
                <c:manualLayout>
                  <c:x val="-3.9473684210526314E-2"/>
                  <c:y val="-0.3037037037037037"/>
                </c:manualLayout>
              </c:layout>
              <c:tx>
                <c:rich>
                  <a:bodyPr/>
                  <a:lstStyle/>
                  <a:p>
                    <a:r>
                      <a:rPr lang="en-US" sz="775"/>
                      <a:t>HS/GED
36.1%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666632131509884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5.4876364138693188E-3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775"/>
                      <a:t>Doc/Prof
6.1%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tx>
                <c:rich>
                  <a:bodyPr/>
                  <a:lstStyle/>
                  <a:p>
                    <a:r>
                      <a:rPr lang="en-US" sz="775"/>
                      <a:t>Other 
1.4%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Summary'!$A$41:$A$47</c:f>
              <c:strCache>
                <c:ptCount val="7"/>
                <c:pt idx="0">
                  <c:v>High school/
GED</c:v>
                </c:pt>
                <c:pt idx="1">
                  <c:v>Associate's</c:v>
                </c:pt>
                <c:pt idx="2">
                  <c:v>Post-sec,
non-degree</c:v>
                </c:pt>
                <c:pt idx="3">
                  <c:v>Bachelor's</c:v>
                </c:pt>
                <c:pt idx="4">
                  <c:v>Master's</c:v>
                </c:pt>
                <c:pt idx="5">
                  <c:v>Doctoral / Professional</c:v>
                </c:pt>
                <c:pt idx="6">
                  <c:v>Other (&lt; High school; Some college, no degree)</c:v>
                </c:pt>
              </c:strCache>
            </c:strRef>
          </c:cat>
          <c:val>
            <c:numRef>
              <c:f>'Methodology, Summary'!$B$41:$B$47</c:f>
              <c:numCache>
                <c:formatCode>0.0%</c:formatCode>
                <c:ptCount val="7"/>
                <c:pt idx="0">
                  <c:v>0.36099999999999999</c:v>
                </c:pt>
                <c:pt idx="1">
                  <c:v>0.10199999999999999</c:v>
                </c:pt>
                <c:pt idx="2">
                  <c:v>6.0999999999999999E-2</c:v>
                </c:pt>
                <c:pt idx="3">
                  <c:v>0.36099999999999999</c:v>
                </c:pt>
                <c:pt idx="4">
                  <c:v>4.1000000000000002E-2</c:v>
                </c:pt>
                <c:pt idx="5">
                  <c:v>6.0999999999999999E-2</c:v>
                </c:pt>
                <c:pt idx="6">
                  <c:v>1.4E-2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7.4561403508771926E-2"/>
                  <c:y val="-6.00227471566054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5.701754385964912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3.5087719298245612E-2"/>
                  <c:y val="-0.140740740740740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occ.'!$I$198:$I$199</c:f>
              <c:strCache>
                <c:ptCount val="2"/>
                <c:pt idx="0">
                  <c:v>High school/GED</c:v>
                </c:pt>
                <c:pt idx="1">
                  <c:v>Post-sec, non-degree</c:v>
                </c:pt>
              </c:strCache>
            </c:strRef>
          </c:cat>
          <c:val>
            <c:numRef>
              <c:f>'Ed. Needed for Entry-All occ.'!$J$198:$J$199</c:f>
              <c:numCache>
                <c:formatCode>0.0%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20175438596491227"/>
                  <c:y val="-9.70597841936424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7.8947368421052627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3.5087719298245612E-2"/>
                  <c:y val="-0.140740740740740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occ.'!$I$212:$I$213</c:f>
              <c:strCache>
                <c:ptCount val="2"/>
                <c:pt idx="0">
                  <c:v>None</c:v>
                </c:pt>
                <c:pt idx="1">
                  <c:v>High school/GED</c:v>
                </c:pt>
              </c:strCache>
            </c:strRef>
          </c:cat>
          <c:val>
            <c:numRef>
              <c:f>'Ed. Needed for Entry-All occ.'!$J$212:$J$213</c:f>
              <c:numCache>
                <c:formatCode>0.0%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3859649122807015E-3"/>
                  <c:y val="6.643919510061242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4.3859649122807015E-2"/>
                  <c:y val="3.7037037037037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3.5087719298245612E-2"/>
                  <c:y val="-0.140740740740740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occ.'!$I$226:$I$227</c:f>
              <c:strCache>
                <c:ptCount val="2"/>
                <c:pt idx="0">
                  <c:v>None</c:v>
                </c:pt>
                <c:pt idx="1">
                  <c:v>High school/GED</c:v>
                </c:pt>
              </c:strCache>
            </c:strRef>
          </c:cat>
          <c:val>
            <c:numRef>
              <c:f>'Ed. Needed for Entry-All occ.'!$J$226:$J$227</c:f>
              <c:numCache>
                <c:formatCode>0.0%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3859649122807015E-3"/>
                  <c:y val="6.643919510061242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4.3859649122807015E-2"/>
                  <c:y val="3.7037037037037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3.5087719298245612E-2"/>
                  <c:y val="-0.140740740740740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occ.'!$I$240:$I$242</c:f>
              <c:strCache>
                <c:ptCount val="3"/>
                <c:pt idx="0">
                  <c:v>None</c:v>
                </c:pt>
                <c:pt idx="1">
                  <c:v>High school/GED</c:v>
                </c:pt>
                <c:pt idx="2">
                  <c:v>Post-sec, non-degree</c:v>
                </c:pt>
              </c:strCache>
            </c:strRef>
          </c:cat>
          <c:val>
            <c:numRef>
              <c:f>'Ed. Needed for Entry-All occ.'!$J$240:$J$242</c:f>
              <c:numCache>
                <c:formatCode>0.0%</c:formatCode>
                <c:ptCount val="3"/>
                <c:pt idx="0">
                  <c:v>0.33333333333333331</c:v>
                </c:pt>
                <c:pt idx="1">
                  <c:v>0.55555555555555558</c:v>
                </c:pt>
                <c:pt idx="2">
                  <c:v>0.44444444444444442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3859649122807015E-3"/>
                  <c:y val="6.643919510061242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4.3859649122807015E-2"/>
                  <c:y val="3.7037037037037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3.5087719298245612E-2"/>
                  <c:y val="-0.140740740740740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occ.'!$I$255:$I$257</c:f>
              <c:strCache>
                <c:ptCount val="3"/>
                <c:pt idx="0">
                  <c:v>None</c:v>
                </c:pt>
                <c:pt idx="1">
                  <c:v>High school/GED</c:v>
                </c:pt>
                <c:pt idx="2">
                  <c:v>Bachelor's</c:v>
                </c:pt>
              </c:strCache>
            </c:strRef>
          </c:cat>
          <c:val>
            <c:numRef>
              <c:f>'Ed. Needed for Entry-All occ.'!$J$255:$J$257</c:f>
              <c:numCache>
                <c:formatCode>0.0%</c:formatCode>
                <c:ptCount val="3"/>
                <c:pt idx="0">
                  <c:v>0.35714285714285715</c:v>
                </c:pt>
                <c:pt idx="1">
                  <c:v>0.5</c:v>
                </c:pt>
                <c:pt idx="2">
                  <c:v>0.14285714285714285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3859649122807015E-3"/>
                  <c:y val="2.1458734324876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4.3859649122807015E-2"/>
                  <c:y val="3.7037037037037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4.8245614035087717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occ.'!$I$270:$I$272</c:f>
              <c:strCache>
                <c:ptCount val="3"/>
                <c:pt idx="0">
                  <c:v>None</c:v>
                </c:pt>
                <c:pt idx="1">
                  <c:v>High school/GED</c:v>
                </c:pt>
                <c:pt idx="2">
                  <c:v>Associate's</c:v>
                </c:pt>
              </c:strCache>
            </c:strRef>
          </c:cat>
          <c:val>
            <c:numRef>
              <c:f>'Ed. Needed for Entry-All occ.'!$J$270:$J$272</c:f>
              <c:numCache>
                <c:formatCode>0.0%</c:formatCode>
                <c:ptCount val="3"/>
                <c:pt idx="0">
                  <c:v>2.4390243902439025E-2</c:v>
                </c:pt>
                <c:pt idx="1">
                  <c:v>0.92682926829268297</c:v>
                </c:pt>
                <c:pt idx="2">
                  <c:v>4.878048780487805E-2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8.81254009915427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2.9724409448818895E-3"/>
                  <c:y val="-7.40740740740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4.8245614035087717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occ.'!$I$312:$I$313</c:f>
              <c:strCache>
                <c:ptCount val="2"/>
                <c:pt idx="0">
                  <c:v>High school/GED</c:v>
                </c:pt>
                <c:pt idx="1">
                  <c:v>Bachelor's</c:v>
                </c:pt>
              </c:strCache>
            </c:strRef>
          </c:cat>
          <c:val>
            <c:numRef>
              <c:f>'Ed. Needed for Entry-All occ.'!$J$312:$J$313</c:f>
              <c:numCache>
                <c:formatCode>0.0%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8.81254009915427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2.9724409448818895E-3"/>
                  <c:y val="-7.40740740740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4.8245614035087717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occ.'!$I$326:$I$327</c:f>
              <c:strCache>
                <c:ptCount val="2"/>
                <c:pt idx="0">
                  <c:v>None</c:v>
                </c:pt>
                <c:pt idx="1">
                  <c:v>High school/GED</c:v>
                </c:pt>
              </c:strCache>
            </c:strRef>
          </c:cat>
          <c:val>
            <c:numRef>
              <c:f>'Ed. Needed for Entry-All occ.'!$J$326:$J$327</c:f>
              <c:numCache>
                <c:formatCode>0.0%</c:formatCode>
                <c:ptCount val="2"/>
                <c:pt idx="0">
                  <c:v>0.4375</c:v>
                </c:pt>
                <c:pt idx="1">
                  <c:v>0.5625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4.385964912280701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2.9724409448818895E-3"/>
                  <c:y val="-7.40740740740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4.8245614035087717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occ.'!$I$343:$I$344</c:f>
              <c:strCache>
                <c:ptCount val="2"/>
                <c:pt idx="0">
                  <c:v>High school/GED</c:v>
                </c:pt>
                <c:pt idx="1">
                  <c:v>Post-sec, non-degree</c:v>
                </c:pt>
              </c:strCache>
            </c:strRef>
          </c:cat>
          <c:val>
            <c:numRef>
              <c:f>'Ed. Needed for Entry-All occ.'!$J$343:$J$344</c:f>
              <c:numCache>
                <c:formatCode>0.0%</c:formatCode>
                <c:ptCount val="2"/>
                <c:pt idx="0">
                  <c:v>0.69230769230769229</c:v>
                </c:pt>
                <c:pt idx="1">
                  <c:v>0.30769230769230771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2.22222222222222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2.9724409448818895E-3"/>
                  <c:y val="-7.40740740740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9.649122807017543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occ.'!$I$357:$I$359</c:f>
              <c:strCache>
                <c:ptCount val="3"/>
                <c:pt idx="0">
                  <c:v>None</c:v>
                </c:pt>
                <c:pt idx="1">
                  <c:v>High school/GED</c:v>
                </c:pt>
                <c:pt idx="2">
                  <c:v>Post-sec, non-degree</c:v>
                </c:pt>
              </c:strCache>
            </c:strRef>
          </c:cat>
          <c:val>
            <c:numRef>
              <c:f>'Ed. Needed for Entry-All occ.'!$J$357:$J$359</c:f>
              <c:numCache>
                <c:formatCode>0.0%</c:formatCode>
                <c:ptCount val="3"/>
                <c:pt idx="0">
                  <c:v>0.17142857142857143</c:v>
                </c:pt>
                <c:pt idx="1">
                  <c:v>0.77142857142857146</c:v>
                </c:pt>
                <c:pt idx="2">
                  <c:v>5.7142857142857141E-2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7C81B8"/>
              </a:solidFill>
            </c:spPr>
          </c:dPt>
          <c:dPt>
            <c:idx val="3"/>
            <c:bubble3D val="0"/>
            <c:spPr>
              <a:solidFill>
                <a:srgbClr val="50505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3157894736842105"/>
                  <c:y val="-8.88888888888888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3.4535156791119482E-7"/>
                  <c:y val="-4.44444444444444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9.3206934659483348E-2"/>
                  <c:y val="-1.48148148148148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8.3333333333333329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19298245614035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N/A
0.7%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Summary'!$A$51:$A$55</c:f>
              <c:strCache>
                <c:ptCount val="4"/>
                <c:pt idx="0">
                  <c:v>None</c:v>
                </c:pt>
                <c:pt idx="1">
                  <c:v>&lt; 1 year</c:v>
                </c:pt>
                <c:pt idx="2">
                  <c:v>1 to 5 years</c:v>
                </c:pt>
                <c:pt idx="3">
                  <c:v>&gt; 5 years</c:v>
                </c:pt>
              </c:strCache>
            </c:strRef>
          </c:cat>
          <c:val>
            <c:numRef>
              <c:f>'Methodology, Summary'!$B$51:$B$55</c:f>
              <c:numCache>
                <c:formatCode>0.0%</c:formatCode>
                <c:ptCount val="5"/>
                <c:pt idx="0">
                  <c:v>0.72099999999999997</c:v>
                </c:pt>
                <c:pt idx="1">
                  <c:v>7.0000000000000001E-3</c:v>
                </c:pt>
                <c:pt idx="2">
                  <c:v>0.218</c:v>
                </c:pt>
                <c:pt idx="3">
                  <c:v>5.3999999999999999E-2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2.22222222222222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2.9724409448818895E-3"/>
                  <c:y val="-7.4074074074074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9.649122807017543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8.77192982456140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occ.'!$I$393:$I$394</c:f>
              <c:strCache>
                <c:ptCount val="2"/>
                <c:pt idx="0">
                  <c:v>None</c:v>
                </c:pt>
                <c:pt idx="1">
                  <c:v>High school/GED</c:v>
                </c:pt>
              </c:strCache>
            </c:strRef>
          </c:cat>
          <c:val>
            <c:numRef>
              <c:f>'Ed. Needed for Entry-All occ.'!$J$393:$J$394</c:f>
              <c:numCache>
                <c:formatCode>0.0%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rgbClr val="505050"/>
              </a:solidFill>
            </c:spPr>
          </c:dPt>
          <c:dPt>
            <c:idx val="5"/>
            <c:bubble3D val="0"/>
            <c:spPr>
              <a:solidFill>
                <a:srgbClr val="969696"/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3157894736842105"/>
                  <c:y val="-8.91746864975211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Intern/Res
4.1%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3.5088410001381409E-2"/>
                  <c:y val="6.80139982502187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Apprentice
2.0%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1.7543859649122806E-2"/>
                  <c:y val="2.22222222222222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Short-term 
7.5%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0.125925925925925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Moderate 
21.1%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3.508771929824553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Long-term 
10.2%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5.1160381268130955E-3"/>
                  <c:y val="-4.44444444444444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Summary'!$A$64:$A$70</c:f>
              <c:strCache>
                <c:ptCount val="6"/>
                <c:pt idx="0">
                  <c:v>Internship / Residency</c:v>
                </c:pt>
                <c:pt idx="1">
                  <c:v>Apprenticeship</c:v>
                </c:pt>
                <c:pt idx="2">
                  <c:v>Short-term on-the-job training</c:v>
                </c:pt>
                <c:pt idx="3">
                  <c:v>Moderate on-the-job training</c:v>
                </c:pt>
                <c:pt idx="4">
                  <c:v>Long-term on-the-job training</c:v>
                </c:pt>
                <c:pt idx="5">
                  <c:v>None</c:v>
                </c:pt>
              </c:strCache>
            </c:strRef>
          </c:cat>
          <c:val>
            <c:numRef>
              <c:f>'Methodology, Summary'!$B$64:$B$70</c:f>
              <c:numCache>
                <c:formatCode>0.0%</c:formatCode>
                <c:ptCount val="7"/>
                <c:pt idx="0">
                  <c:v>4.1000000000000002E-2</c:v>
                </c:pt>
                <c:pt idx="1">
                  <c:v>0.02</c:v>
                </c:pt>
                <c:pt idx="2">
                  <c:v>7.4999999999999997E-2</c:v>
                </c:pt>
                <c:pt idx="3">
                  <c:v>0.21099999999999999</c:v>
                </c:pt>
                <c:pt idx="4">
                  <c:v>0.10199999999999999</c:v>
                </c:pt>
                <c:pt idx="5">
                  <c:v>0.55100000000000005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505050"/>
              </a:solidFill>
            </c:spPr>
          </c:dPt>
          <c:dLbls>
            <c:dLbl>
              <c:idx val="0"/>
              <c:layout>
                <c:manualLayout>
                  <c:x val="8.3333333333333329E-2"/>
                  <c:y val="8.14814814814814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2.6315789473684209E-2"/>
                  <c:y val="8.88888888888888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Summary'!$A$29:$A$30</c:f>
              <c:strCache>
                <c:ptCount val="2"/>
                <c:pt idx="0">
                  <c:v>Above average jobs</c:v>
                </c:pt>
                <c:pt idx="1">
                  <c:v>Below average jobs</c:v>
                </c:pt>
              </c:strCache>
            </c:strRef>
          </c:cat>
          <c:val>
            <c:numRef>
              <c:f>'Methodology, Summary'!$B$29:$B$30</c:f>
              <c:numCache>
                <c:formatCode>0.0%</c:formatCode>
                <c:ptCount val="2"/>
                <c:pt idx="0">
                  <c:v>0.30399999999999999</c:v>
                </c:pt>
                <c:pt idx="1">
                  <c:v>0.69599999999999995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E6D7AA"/>
              </a:solidFill>
            </c:spPr>
          </c:dPt>
          <c:dPt>
            <c:idx val="4"/>
            <c:bubble3D val="0"/>
            <c:spPr>
              <a:solidFill>
                <a:srgbClr val="505050"/>
              </a:solidFill>
            </c:spPr>
          </c:dPt>
          <c:dPt>
            <c:idx val="5"/>
            <c:bubble3D val="0"/>
            <c:spPr>
              <a:solidFill>
                <a:srgbClr val="969696"/>
              </a:solidFill>
            </c:spPr>
          </c:dPt>
          <c:dPt>
            <c:idx val="6"/>
            <c:bubble3D val="0"/>
            <c:spPr>
              <a:solidFill>
                <a:srgbClr val="FF9600"/>
              </a:solidFill>
            </c:spPr>
          </c:dPt>
          <c:dPt>
            <c:idx val="7"/>
            <c:bubble3D val="0"/>
            <c:spPr>
              <a:solidFill>
                <a:srgbClr val="B41428"/>
              </a:solidFill>
            </c:spPr>
          </c:dPt>
          <c:dLbls>
            <c:dLbl>
              <c:idx val="0"/>
              <c:layout>
                <c:manualLayout>
                  <c:x val="3.0701754385964911E-2"/>
                  <c:y val="-1.168270632837562E-3"/>
                </c:manualLayout>
              </c:layout>
              <c:tx>
                <c:rich>
                  <a:bodyPr/>
                  <a:lstStyle/>
                  <a:p>
                    <a:r>
                      <a:rPr lang="en-US" sz="775"/>
                      <a:t>&lt; HS
14.2%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3596491228070176"/>
                  <c:y val="-5.1851851851851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HS/GED
45.1%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1.1013261500207212E-3"/>
                  <c:y val="6.66666666666667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8.771929824561403E-3"/>
                  <c:y val="-6.6666666666666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Some college
0.7%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8.771929824561403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Post-sec,
non-degree
5.8%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7.8947368421052627E-2"/>
                  <c:y val="-6.66666666666666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0526315789473684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7"/>
              <c:layout>
                <c:manualLayout>
                  <c:x val="-1.7543859649122806E-2"/>
                  <c:y val="1.4814231554389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Doc/Prof
2.7%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Summary'!$A$75:$A$82</c:f>
              <c:strCache>
                <c:ptCount val="8"/>
                <c:pt idx="0">
                  <c:v>&lt; High school</c:v>
                </c:pt>
                <c:pt idx="1">
                  <c:v>High school/
GED</c:v>
                </c:pt>
                <c:pt idx="2">
                  <c:v>Associate</c:v>
                </c:pt>
                <c:pt idx="3">
                  <c:v>Some college, no degree</c:v>
                </c:pt>
                <c:pt idx="4">
                  <c:v>Post-secondary,
non-degree</c:v>
                </c:pt>
                <c:pt idx="5">
                  <c:v>Bachelor's</c:v>
                </c:pt>
                <c:pt idx="6">
                  <c:v>Master's</c:v>
                </c:pt>
                <c:pt idx="7">
                  <c:v>Doctoral / Professional</c:v>
                </c:pt>
              </c:strCache>
            </c:strRef>
          </c:cat>
          <c:val>
            <c:numRef>
              <c:f>'Methodology, Summary'!$B$75:$B$82</c:f>
              <c:numCache>
                <c:formatCode>0.0%</c:formatCode>
                <c:ptCount val="8"/>
                <c:pt idx="0">
                  <c:v>0.14199999999999999</c:v>
                </c:pt>
                <c:pt idx="1">
                  <c:v>0.45100000000000001</c:v>
                </c:pt>
                <c:pt idx="2">
                  <c:v>6.4000000000000001E-2</c:v>
                </c:pt>
                <c:pt idx="3">
                  <c:v>7.0000000000000001E-3</c:v>
                </c:pt>
                <c:pt idx="4">
                  <c:v>5.8000000000000003E-2</c:v>
                </c:pt>
                <c:pt idx="5">
                  <c:v>0.224</c:v>
                </c:pt>
                <c:pt idx="6">
                  <c:v>2.7E-2</c:v>
                </c:pt>
                <c:pt idx="7">
                  <c:v>2.7E-2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27631578947368424"/>
                  <c:y val="-4.44444444444444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3859649122807015E-3"/>
                  <c:y val="-2.31752697579469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1.425956623843072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3.5088064649813511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0"/>
                  <c:y val="-8.14814814814814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7.8947368421052627E-2"/>
                  <c:y val="-6.66666666666666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Summary'!$A$86:$A$89</c:f>
              <c:strCache>
                <c:ptCount val="4"/>
                <c:pt idx="0">
                  <c:v>None</c:v>
                </c:pt>
                <c:pt idx="1">
                  <c:v>&lt; 1 year</c:v>
                </c:pt>
                <c:pt idx="2">
                  <c:v>1 to 5 years</c:v>
                </c:pt>
                <c:pt idx="3">
                  <c:v>&gt; 5 years</c:v>
                </c:pt>
              </c:strCache>
            </c:strRef>
          </c:cat>
          <c:val>
            <c:numRef>
              <c:f>'Methodology, Summary'!$B$86:$B$89</c:f>
              <c:numCache>
                <c:formatCode>0.0%</c:formatCode>
                <c:ptCount val="4"/>
                <c:pt idx="0">
                  <c:v>0.81699999999999995</c:v>
                </c:pt>
                <c:pt idx="1">
                  <c:v>0.02</c:v>
                </c:pt>
                <c:pt idx="2">
                  <c:v>0.13600000000000001</c:v>
                </c:pt>
                <c:pt idx="3">
                  <c:v>2.7E-2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rgbClr val="505050"/>
              </a:solidFill>
            </c:spPr>
          </c:dPt>
          <c:dPt>
            <c:idx val="5"/>
            <c:bubble3D val="0"/>
            <c:spPr>
              <a:solidFill>
                <a:srgbClr val="969696"/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9.1300248653128885E-2"/>
                  <c:y val="-5.07115777194517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Intern/Res
2.4%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1.7543859649122806E-2"/>
                  <c:y val="1.386176727909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Apprentice
1.7%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8.771929824561403E-3"/>
                  <c:y val="0.237036453776611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Short-term 
27.5%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6.5789819035778449E-2"/>
                  <c:y val="-1.48148148148148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Moderate 
24.4%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0"/>
                  <c:y val="4.44444444444445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Long-term 
7.8%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6.1403508771929821E-2"/>
                  <c:y val="-8.88888888888888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'Methodology, Summary'!$A$99:$A$104</c:f>
              <c:strCache>
                <c:ptCount val="6"/>
                <c:pt idx="0">
                  <c:v>Internship / Residency</c:v>
                </c:pt>
                <c:pt idx="1">
                  <c:v>Apprenticeship</c:v>
                </c:pt>
                <c:pt idx="2">
                  <c:v>Short-term on-the-job training</c:v>
                </c:pt>
                <c:pt idx="3">
                  <c:v>Moderate on-the-job training</c:v>
                </c:pt>
                <c:pt idx="4">
                  <c:v>Long-term on-the-job training</c:v>
                </c:pt>
                <c:pt idx="5">
                  <c:v>None</c:v>
                </c:pt>
              </c:strCache>
            </c:strRef>
          </c:cat>
          <c:val>
            <c:numRef>
              <c:f>'Methodology, Summary'!$B$99:$B$104</c:f>
              <c:numCache>
                <c:formatCode>0.0%</c:formatCode>
                <c:ptCount val="6"/>
                <c:pt idx="0">
                  <c:v>2.4E-2</c:v>
                </c:pt>
                <c:pt idx="1">
                  <c:v>1.7000000000000001E-2</c:v>
                </c:pt>
                <c:pt idx="2">
                  <c:v>0.27500000000000002</c:v>
                </c:pt>
                <c:pt idx="3">
                  <c:v>0.24399999999999999</c:v>
                </c:pt>
                <c:pt idx="4">
                  <c:v>7.8E-2</c:v>
                </c:pt>
                <c:pt idx="5">
                  <c:v>0.36299999999999999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587719298245612E-2"/>
          <c:y val="0.14398133566637503"/>
          <c:w val="0.83114035087719296"/>
          <c:h val="0.756481773111694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10167F"/>
              </a:solidFill>
            </c:spPr>
          </c:dPt>
          <c:dPt>
            <c:idx val="1"/>
            <c:bubble3D val="0"/>
            <c:spPr>
              <a:solidFill>
                <a:srgbClr val="7C81B8"/>
              </a:solidFill>
            </c:spPr>
          </c:dPt>
          <c:dPt>
            <c:idx val="2"/>
            <c:bubble3D val="0"/>
            <c:spPr>
              <a:solidFill>
                <a:srgbClr val="FE230A"/>
              </a:solidFill>
            </c:spPr>
          </c:dPt>
          <c:dPt>
            <c:idx val="3"/>
            <c:bubble3D val="0"/>
            <c:spPr>
              <a:solidFill>
                <a:srgbClr val="FF96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4.3859649122807015E-3"/>
                  <c:y val="-0.1870708661417322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1.676336510567758E-2"/>
                  <c:y val="-7.407407407407407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2505180273518438E-2"/>
                  <c:y val="0.2740740740740740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2.1929824561403508E-2"/>
                  <c:y val="-2.2222222222222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1.315789473684210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7.4561403508771926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4.3859649122807015E-3"/>
                  <c:y val="7.40682414698162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775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'Ed. Needed for Entry-All occ.'!$I$4:$I$7</c:f>
              <c:strCache>
                <c:ptCount val="4"/>
                <c:pt idx="0">
                  <c:v>High school/GED</c:v>
                </c:pt>
                <c:pt idx="1">
                  <c:v>Associate's</c:v>
                </c:pt>
                <c:pt idx="2">
                  <c:v>Bachelor's</c:v>
                </c:pt>
                <c:pt idx="3">
                  <c:v>Master's</c:v>
                </c:pt>
              </c:strCache>
            </c:strRef>
          </c:cat>
          <c:val>
            <c:numRef>
              <c:f>'Ed. Needed for Entry-All occ.'!$J$4:$J$7</c:f>
              <c:numCache>
                <c:formatCode>0.0%</c:formatCode>
                <c:ptCount val="4"/>
                <c:pt idx="0">
                  <c:v>0.32</c:v>
                </c:pt>
                <c:pt idx="1">
                  <c:v>0.04</c:v>
                </c:pt>
                <c:pt idx="2">
                  <c:v>0.56000000000000005</c:v>
                </c:pt>
                <c:pt idx="3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18" Type="http://schemas.openxmlformats.org/officeDocument/2006/relationships/chart" Target="../charts/chart26.xml"/><Relationship Id="rId3" Type="http://schemas.openxmlformats.org/officeDocument/2006/relationships/chart" Target="../charts/chart11.xml"/><Relationship Id="rId21" Type="http://schemas.openxmlformats.org/officeDocument/2006/relationships/chart" Target="../charts/chart29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17" Type="http://schemas.openxmlformats.org/officeDocument/2006/relationships/chart" Target="../charts/chart25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20" Type="http://schemas.openxmlformats.org/officeDocument/2006/relationships/chart" Target="../charts/chart28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19" Type="http://schemas.openxmlformats.org/officeDocument/2006/relationships/chart" Target="../charts/chart27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Relationship Id="rId22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17</xdr:row>
      <xdr:rowOff>76201</xdr:rowOff>
    </xdr:from>
    <xdr:to>
      <xdr:col>8</xdr:col>
      <xdr:colOff>561975</xdr:colOff>
      <xdr:row>25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17</xdr:row>
      <xdr:rowOff>85724</xdr:rowOff>
    </xdr:from>
    <xdr:to>
      <xdr:col>8</xdr:col>
      <xdr:colOff>552450</xdr:colOff>
      <xdr:row>18</xdr:row>
      <xdr:rowOff>123824</xdr:rowOff>
    </xdr:to>
    <xdr:sp macro="" textlink="">
      <xdr:nvSpPr>
        <xdr:cNvPr id="3" name="TextBox 2"/>
        <xdr:cNvSpPr txBox="1"/>
      </xdr:nvSpPr>
      <xdr:spPr>
        <a:xfrm>
          <a:off x="5095875" y="3533774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N=291</a:t>
          </a:r>
        </a:p>
      </xdr:txBody>
    </xdr:sp>
    <xdr:clientData/>
  </xdr:twoCellAnchor>
  <xdr:twoCellAnchor editAs="oneCell">
    <xdr:from>
      <xdr:col>4</xdr:col>
      <xdr:colOff>104775</xdr:colOff>
      <xdr:row>39</xdr:row>
      <xdr:rowOff>76201</xdr:rowOff>
    </xdr:from>
    <xdr:to>
      <xdr:col>8</xdr:col>
      <xdr:colOff>561975</xdr:colOff>
      <xdr:row>46</xdr:row>
      <xdr:rowOff>285751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39</xdr:row>
      <xdr:rowOff>85724</xdr:rowOff>
    </xdr:from>
    <xdr:to>
      <xdr:col>8</xdr:col>
      <xdr:colOff>552450</xdr:colOff>
      <xdr:row>40</xdr:row>
      <xdr:rowOff>123824</xdr:rowOff>
    </xdr:to>
    <xdr:sp macro="" textlink="">
      <xdr:nvSpPr>
        <xdr:cNvPr id="7" name="TextBox 6"/>
        <xdr:cNvSpPr txBox="1"/>
      </xdr:nvSpPr>
      <xdr:spPr>
        <a:xfrm>
          <a:off x="5095875" y="600074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N=147</a:t>
          </a:r>
        </a:p>
      </xdr:txBody>
    </xdr:sp>
    <xdr:clientData/>
  </xdr:twoCellAnchor>
  <xdr:twoCellAnchor editAs="oneCell">
    <xdr:from>
      <xdr:col>4</xdr:col>
      <xdr:colOff>85725</xdr:colOff>
      <xdr:row>49</xdr:row>
      <xdr:rowOff>76200</xdr:rowOff>
    </xdr:from>
    <xdr:to>
      <xdr:col>8</xdr:col>
      <xdr:colOff>542925</xdr:colOff>
      <xdr:row>60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49</xdr:row>
      <xdr:rowOff>85723</xdr:rowOff>
    </xdr:from>
    <xdr:to>
      <xdr:col>8</xdr:col>
      <xdr:colOff>533400</xdr:colOff>
      <xdr:row>50</xdr:row>
      <xdr:rowOff>123823</xdr:rowOff>
    </xdr:to>
    <xdr:sp macro="" textlink="">
      <xdr:nvSpPr>
        <xdr:cNvPr id="9" name="TextBox 8"/>
        <xdr:cNvSpPr txBox="1"/>
      </xdr:nvSpPr>
      <xdr:spPr>
        <a:xfrm>
          <a:off x="5076825" y="9239248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N=147</a:t>
          </a:r>
        </a:p>
      </xdr:txBody>
    </xdr:sp>
    <xdr:clientData/>
  </xdr:twoCellAnchor>
  <xdr:twoCellAnchor editAs="oneCell">
    <xdr:from>
      <xdr:col>4</xdr:col>
      <xdr:colOff>85725</xdr:colOff>
      <xdr:row>62</xdr:row>
      <xdr:rowOff>85725</xdr:rowOff>
    </xdr:from>
    <xdr:to>
      <xdr:col>8</xdr:col>
      <xdr:colOff>542925</xdr:colOff>
      <xdr:row>70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62</xdr:row>
      <xdr:rowOff>85723</xdr:rowOff>
    </xdr:from>
    <xdr:to>
      <xdr:col>8</xdr:col>
      <xdr:colOff>533400</xdr:colOff>
      <xdr:row>63</xdr:row>
      <xdr:rowOff>123823</xdr:rowOff>
    </xdr:to>
    <xdr:sp macro="" textlink="">
      <xdr:nvSpPr>
        <xdr:cNvPr id="11" name="TextBox 10"/>
        <xdr:cNvSpPr txBox="1"/>
      </xdr:nvSpPr>
      <xdr:spPr>
        <a:xfrm>
          <a:off x="5076825" y="10601323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N=147</a:t>
          </a:r>
        </a:p>
      </xdr:txBody>
    </xdr:sp>
    <xdr:clientData/>
  </xdr:twoCellAnchor>
  <xdr:twoCellAnchor editAs="oneCell">
    <xdr:from>
      <xdr:col>4</xdr:col>
      <xdr:colOff>85725</xdr:colOff>
      <xdr:row>27</xdr:row>
      <xdr:rowOff>66675</xdr:rowOff>
    </xdr:from>
    <xdr:to>
      <xdr:col>8</xdr:col>
      <xdr:colOff>542925</xdr:colOff>
      <xdr:row>36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9525</xdr:colOff>
      <xdr:row>27</xdr:row>
      <xdr:rowOff>66674</xdr:rowOff>
    </xdr:from>
    <xdr:to>
      <xdr:col>8</xdr:col>
      <xdr:colOff>542925</xdr:colOff>
      <xdr:row>28</xdr:row>
      <xdr:rowOff>104774</xdr:rowOff>
    </xdr:to>
    <xdr:sp macro="" textlink="">
      <xdr:nvSpPr>
        <xdr:cNvPr id="14" name="TextBox 13"/>
        <xdr:cNvSpPr txBox="1"/>
      </xdr:nvSpPr>
      <xdr:spPr>
        <a:xfrm>
          <a:off x="5086350" y="6210299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N=923</a:t>
          </a:r>
        </a:p>
      </xdr:txBody>
    </xdr:sp>
    <xdr:clientData/>
  </xdr:twoCellAnchor>
  <xdr:twoCellAnchor editAs="oneCell">
    <xdr:from>
      <xdr:col>4</xdr:col>
      <xdr:colOff>95250</xdr:colOff>
      <xdr:row>73</xdr:row>
      <xdr:rowOff>66675</xdr:rowOff>
    </xdr:from>
    <xdr:to>
      <xdr:col>8</xdr:col>
      <xdr:colOff>552450</xdr:colOff>
      <xdr:row>80</xdr:row>
      <xdr:rowOff>133350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9525</xdr:colOff>
      <xdr:row>73</xdr:row>
      <xdr:rowOff>76198</xdr:rowOff>
    </xdr:from>
    <xdr:to>
      <xdr:col>8</xdr:col>
      <xdr:colOff>542925</xdr:colOff>
      <xdr:row>74</xdr:row>
      <xdr:rowOff>114298</xdr:rowOff>
    </xdr:to>
    <xdr:sp macro="" textlink="">
      <xdr:nvSpPr>
        <xdr:cNvPr id="27" name="TextBox 26"/>
        <xdr:cNvSpPr txBox="1"/>
      </xdr:nvSpPr>
      <xdr:spPr>
        <a:xfrm>
          <a:off x="5086350" y="18002248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N=295</a:t>
          </a:r>
        </a:p>
      </xdr:txBody>
    </xdr:sp>
    <xdr:clientData/>
  </xdr:twoCellAnchor>
  <xdr:twoCellAnchor editAs="oneCell">
    <xdr:from>
      <xdr:col>4</xdr:col>
      <xdr:colOff>95250</xdr:colOff>
      <xdr:row>84</xdr:row>
      <xdr:rowOff>66675</xdr:rowOff>
    </xdr:from>
    <xdr:to>
      <xdr:col>8</xdr:col>
      <xdr:colOff>552450</xdr:colOff>
      <xdr:row>95</xdr:row>
      <xdr:rowOff>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</xdr:colOff>
      <xdr:row>84</xdr:row>
      <xdr:rowOff>76198</xdr:rowOff>
    </xdr:from>
    <xdr:to>
      <xdr:col>8</xdr:col>
      <xdr:colOff>542925</xdr:colOff>
      <xdr:row>85</xdr:row>
      <xdr:rowOff>114298</xdr:rowOff>
    </xdr:to>
    <xdr:sp macro="" textlink="">
      <xdr:nvSpPr>
        <xdr:cNvPr id="29" name="TextBox 28"/>
        <xdr:cNvSpPr txBox="1"/>
      </xdr:nvSpPr>
      <xdr:spPr>
        <a:xfrm>
          <a:off x="5086350" y="20297773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N=295</a:t>
          </a:r>
        </a:p>
      </xdr:txBody>
    </xdr:sp>
    <xdr:clientData/>
  </xdr:twoCellAnchor>
  <xdr:twoCellAnchor editAs="oneCell">
    <xdr:from>
      <xdr:col>4</xdr:col>
      <xdr:colOff>104775</xdr:colOff>
      <xdr:row>97</xdr:row>
      <xdr:rowOff>66675</xdr:rowOff>
    </xdr:from>
    <xdr:to>
      <xdr:col>8</xdr:col>
      <xdr:colOff>561975</xdr:colOff>
      <xdr:row>104</xdr:row>
      <xdr:rowOff>152400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19050</xdr:colOff>
      <xdr:row>97</xdr:row>
      <xdr:rowOff>76198</xdr:rowOff>
    </xdr:from>
    <xdr:to>
      <xdr:col>8</xdr:col>
      <xdr:colOff>552450</xdr:colOff>
      <xdr:row>98</xdr:row>
      <xdr:rowOff>114298</xdr:rowOff>
    </xdr:to>
    <xdr:sp macro="" textlink="">
      <xdr:nvSpPr>
        <xdr:cNvPr id="31" name="TextBox 30"/>
        <xdr:cNvSpPr txBox="1"/>
      </xdr:nvSpPr>
      <xdr:spPr>
        <a:xfrm>
          <a:off x="5095875" y="22736173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N=295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N=12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N=22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N=5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N=6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N=10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N=5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N=9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N=14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N=41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N=2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21166</xdr:colOff>
      <xdr:row>7</xdr:row>
      <xdr:rowOff>21167</xdr:rowOff>
    </xdr:from>
    <xdr:to>
      <xdr:col>9</xdr:col>
      <xdr:colOff>567266</xdr:colOff>
      <xdr:row>17</xdr:row>
      <xdr:rowOff>148167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24342</xdr:colOff>
      <xdr:row>7</xdr:row>
      <xdr:rowOff>9523</xdr:rowOff>
    </xdr:from>
    <xdr:to>
      <xdr:col>9</xdr:col>
      <xdr:colOff>557742</xdr:colOff>
      <xdr:row>8</xdr:row>
      <xdr:rowOff>50798</xdr:rowOff>
    </xdr:to>
    <xdr:sp macro="" textlink="">
      <xdr:nvSpPr>
        <xdr:cNvPr id="3" name="TextBox 2"/>
        <xdr:cNvSpPr txBox="1"/>
      </xdr:nvSpPr>
      <xdr:spPr>
        <a:xfrm>
          <a:off x="19211925" y="1829856"/>
          <a:ext cx="5334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r"/>
          <a:r>
            <a:rPr lang="en-US" sz="800"/>
            <a:t>N=25</a:t>
          </a:r>
        </a:p>
      </xdr:txBody>
    </xdr:sp>
    <xdr:clientData/>
  </xdr:twoCellAnchor>
  <xdr:twoCellAnchor editAs="oneCell">
    <xdr:from>
      <xdr:col>7</xdr:col>
      <xdr:colOff>2688165</xdr:colOff>
      <xdr:row>31</xdr:row>
      <xdr:rowOff>10583</xdr:rowOff>
    </xdr:from>
    <xdr:to>
      <xdr:col>9</xdr:col>
      <xdr:colOff>546099</xdr:colOff>
      <xdr:row>41</xdr:row>
      <xdr:rowOff>137583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53</xdr:row>
      <xdr:rowOff>0</xdr:rowOff>
    </xdr:from>
    <xdr:to>
      <xdr:col>9</xdr:col>
      <xdr:colOff>546100</xdr:colOff>
      <xdr:row>63</xdr:row>
      <xdr:rowOff>127000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68</xdr:row>
      <xdr:rowOff>0</xdr:rowOff>
    </xdr:from>
    <xdr:to>
      <xdr:col>9</xdr:col>
      <xdr:colOff>546100</xdr:colOff>
      <xdr:row>78</xdr:row>
      <xdr:rowOff>127000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8</xdr:col>
      <xdr:colOff>0</xdr:colOff>
      <xdr:row>81</xdr:row>
      <xdr:rowOff>0</xdr:rowOff>
    </xdr:from>
    <xdr:to>
      <xdr:col>9</xdr:col>
      <xdr:colOff>546100</xdr:colOff>
      <xdr:row>91</xdr:row>
      <xdr:rowOff>127000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0</xdr:colOff>
      <xdr:row>96</xdr:row>
      <xdr:rowOff>0</xdr:rowOff>
    </xdr:from>
    <xdr:to>
      <xdr:col>9</xdr:col>
      <xdr:colOff>546100</xdr:colOff>
      <xdr:row>106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0</xdr:colOff>
      <xdr:row>111</xdr:row>
      <xdr:rowOff>0</xdr:rowOff>
    </xdr:from>
    <xdr:to>
      <xdr:col>9</xdr:col>
      <xdr:colOff>546100</xdr:colOff>
      <xdr:row>121</xdr:row>
      <xdr:rowOff>127000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0</xdr:colOff>
      <xdr:row>129</xdr:row>
      <xdr:rowOff>0</xdr:rowOff>
    </xdr:from>
    <xdr:to>
      <xdr:col>9</xdr:col>
      <xdr:colOff>546100</xdr:colOff>
      <xdr:row>139</xdr:row>
      <xdr:rowOff>127000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0</xdr:colOff>
      <xdr:row>145</xdr:row>
      <xdr:rowOff>0</xdr:rowOff>
    </xdr:from>
    <xdr:to>
      <xdr:col>9</xdr:col>
      <xdr:colOff>546100</xdr:colOff>
      <xdr:row>155</xdr:row>
      <xdr:rowOff>127000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8</xdr:col>
      <xdr:colOff>0</xdr:colOff>
      <xdr:row>163</xdr:row>
      <xdr:rowOff>0</xdr:rowOff>
    </xdr:from>
    <xdr:to>
      <xdr:col>9</xdr:col>
      <xdr:colOff>546100</xdr:colOff>
      <xdr:row>173</xdr:row>
      <xdr:rowOff>127000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0</xdr:colOff>
      <xdr:row>185</xdr:row>
      <xdr:rowOff>0</xdr:rowOff>
    </xdr:from>
    <xdr:to>
      <xdr:col>9</xdr:col>
      <xdr:colOff>546100</xdr:colOff>
      <xdr:row>195</xdr:row>
      <xdr:rowOff>127000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8</xdr:col>
      <xdr:colOff>0</xdr:colOff>
      <xdr:row>199</xdr:row>
      <xdr:rowOff>0</xdr:rowOff>
    </xdr:from>
    <xdr:to>
      <xdr:col>9</xdr:col>
      <xdr:colOff>546100</xdr:colOff>
      <xdr:row>209</xdr:row>
      <xdr:rowOff>127000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0</xdr:colOff>
      <xdr:row>213</xdr:row>
      <xdr:rowOff>0</xdr:rowOff>
    </xdr:from>
    <xdr:to>
      <xdr:col>9</xdr:col>
      <xdr:colOff>546100</xdr:colOff>
      <xdr:row>223</xdr:row>
      <xdr:rowOff>127000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8</xdr:col>
      <xdr:colOff>0</xdr:colOff>
      <xdr:row>227</xdr:row>
      <xdr:rowOff>0</xdr:rowOff>
    </xdr:from>
    <xdr:to>
      <xdr:col>9</xdr:col>
      <xdr:colOff>546100</xdr:colOff>
      <xdr:row>237</xdr:row>
      <xdr:rowOff>127000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8</xdr:col>
      <xdr:colOff>0</xdr:colOff>
      <xdr:row>242</xdr:row>
      <xdr:rowOff>0</xdr:rowOff>
    </xdr:from>
    <xdr:to>
      <xdr:col>9</xdr:col>
      <xdr:colOff>546100</xdr:colOff>
      <xdr:row>252</xdr:row>
      <xdr:rowOff>127000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8</xdr:col>
      <xdr:colOff>0</xdr:colOff>
      <xdr:row>257</xdr:row>
      <xdr:rowOff>0</xdr:rowOff>
    </xdr:from>
    <xdr:to>
      <xdr:col>9</xdr:col>
      <xdr:colOff>546100</xdr:colOff>
      <xdr:row>267</xdr:row>
      <xdr:rowOff>127000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8</xdr:col>
      <xdr:colOff>0</xdr:colOff>
      <xdr:row>272</xdr:row>
      <xdr:rowOff>0</xdr:rowOff>
    </xdr:from>
    <xdr:to>
      <xdr:col>9</xdr:col>
      <xdr:colOff>546100</xdr:colOff>
      <xdr:row>282</xdr:row>
      <xdr:rowOff>127000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8</xdr:col>
      <xdr:colOff>0</xdr:colOff>
      <xdr:row>313</xdr:row>
      <xdr:rowOff>0</xdr:rowOff>
    </xdr:from>
    <xdr:to>
      <xdr:col>9</xdr:col>
      <xdr:colOff>546100</xdr:colOff>
      <xdr:row>323</xdr:row>
      <xdr:rowOff>127000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8</xdr:col>
      <xdr:colOff>0</xdr:colOff>
      <xdr:row>327</xdr:row>
      <xdr:rowOff>0</xdr:rowOff>
    </xdr:from>
    <xdr:to>
      <xdr:col>9</xdr:col>
      <xdr:colOff>546100</xdr:colOff>
      <xdr:row>337</xdr:row>
      <xdr:rowOff>127000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8</xdr:col>
      <xdr:colOff>0</xdr:colOff>
      <xdr:row>344</xdr:row>
      <xdr:rowOff>0</xdr:rowOff>
    </xdr:from>
    <xdr:to>
      <xdr:col>9</xdr:col>
      <xdr:colOff>546100</xdr:colOff>
      <xdr:row>354</xdr:row>
      <xdr:rowOff>127000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8</xdr:col>
      <xdr:colOff>0</xdr:colOff>
      <xdr:row>359</xdr:row>
      <xdr:rowOff>0</xdr:rowOff>
    </xdr:from>
    <xdr:to>
      <xdr:col>9</xdr:col>
      <xdr:colOff>546100</xdr:colOff>
      <xdr:row>369</xdr:row>
      <xdr:rowOff>116416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8</xdr:col>
      <xdr:colOff>0</xdr:colOff>
      <xdr:row>394</xdr:row>
      <xdr:rowOff>0</xdr:rowOff>
    </xdr:from>
    <xdr:to>
      <xdr:col>9</xdr:col>
      <xdr:colOff>546100</xdr:colOff>
      <xdr:row>404</xdr:row>
      <xdr:rowOff>127000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N=16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N=13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N=35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N=14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N=20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N=11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N=2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N=11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N=4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0.81579</cdr:x>
      <cdr:y>0</cdr:y>
    </cdr:from>
    <cdr:to>
      <cdr:x>1</cdr:x>
      <cdr:y>0.11667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2362200" y="0"/>
          <a:ext cx="533400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800"/>
            <a:t>N=8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zoomScale="90" zoomScaleNormal="90" workbookViewId="0">
      <selection activeCell="K106" sqref="K106"/>
    </sheetView>
  </sheetViews>
  <sheetFormatPr defaultRowHeight="12.75" x14ac:dyDescent="0.2"/>
  <cols>
    <col min="1" max="1" width="12.140625" customWidth="1"/>
    <col min="10" max="10" width="1" style="89" customWidth="1"/>
  </cols>
  <sheetData>
    <row r="1" spans="1:10" x14ac:dyDescent="0.2">
      <c r="A1" s="97" t="s">
        <v>677</v>
      </c>
      <c r="B1" s="98"/>
      <c r="C1" s="98"/>
      <c r="D1" s="98"/>
      <c r="E1" s="98"/>
      <c r="F1" s="98"/>
      <c r="G1" s="98"/>
      <c r="H1" s="98"/>
      <c r="I1" s="98"/>
      <c r="J1" s="90"/>
    </row>
    <row r="2" spans="1:10" x14ac:dyDescent="0.2">
      <c r="A2" s="99" t="s">
        <v>682</v>
      </c>
      <c r="B2" s="99"/>
      <c r="C2" s="99"/>
      <c r="D2" s="99"/>
      <c r="E2" s="99"/>
      <c r="F2" s="99"/>
      <c r="G2" s="99"/>
      <c r="H2" s="99"/>
      <c r="I2" s="99"/>
      <c r="J2" s="91"/>
    </row>
    <row r="3" spans="1:10" ht="48.75" customHeight="1" x14ac:dyDescent="0.2">
      <c r="A3" s="23" t="s">
        <v>351</v>
      </c>
      <c r="B3" s="156" t="s">
        <v>678</v>
      </c>
      <c r="C3" s="155"/>
      <c r="D3" s="155"/>
      <c r="E3" s="155"/>
      <c r="F3" s="155"/>
      <c r="G3" s="155"/>
      <c r="H3" s="155"/>
      <c r="I3" s="155"/>
      <c r="J3" s="92"/>
    </row>
    <row r="4" spans="1:10" ht="30.75" customHeight="1" x14ac:dyDescent="0.2">
      <c r="A4" s="24"/>
      <c r="B4" s="25" t="s">
        <v>351</v>
      </c>
      <c r="C4" s="156" t="s">
        <v>683</v>
      </c>
      <c r="D4" s="155"/>
      <c r="E4" s="155"/>
      <c r="F4" s="155"/>
      <c r="G4" s="155"/>
      <c r="H4" s="155"/>
      <c r="I4" s="155"/>
      <c r="J4" s="93"/>
    </row>
    <row r="5" spans="1:10" ht="30.2" customHeight="1" x14ac:dyDescent="0.2">
      <c r="A5" s="24"/>
      <c r="B5" s="25" t="s">
        <v>351</v>
      </c>
      <c r="C5" s="156" t="s">
        <v>684</v>
      </c>
      <c r="D5" s="155"/>
      <c r="E5" s="155"/>
      <c r="F5" s="155"/>
      <c r="G5" s="155"/>
      <c r="H5" s="155"/>
      <c r="I5" s="155"/>
      <c r="J5" s="92"/>
    </row>
    <row r="6" spans="1:10" x14ac:dyDescent="0.2">
      <c r="A6" s="157"/>
      <c r="B6" s="158"/>
      <c r="C6" s="158"/>
      <c r="D6" s="158"/>
      <c r="E6" s="158"/>
      <c r="F6" s="158"/>
      <c r="G6" s="158"/>
      <c r="H6" s="158"/>
      <c r="I6" s="158"/>
      <c r="J6" s="94"/>
    </row>
    <row r="7" spans="1:10" x14ac:dyDescent="0.2">
      <c r="A7" s="99" t="s">
        <v>349</v>
      </c>
      <c r="B7" s="99"/>
      <c r="C7" s="99"/>
      <c r="D7" s="99"/>
      <c r="E7" s="99"/>
      <c r="F7" s="99"/>
      <c r="G7" s="99"/>
      <c r="H7" s="99"/>
      <c r="I7" s="99"/>
      <c r="J7" s="91"/>
    </row>
    <row r="8" spans="1:10" s="85" customFormat="1" ht="21.75" customHeight="1" x14ac:dyDescent="0.2">
      <c r="A8" s="23" t="s">
        <v>351</v>
      </c>
      <c r="B8" s="153" t="s">
        <v>679</v>
      </c>
      <c r="C8" s="154"/>
      <c r="D8" s="154"/>
      <c r="E8" s="154"/>
      <c r="F8" s="154"/>
      <c r="G8" s="154"/>
      <c r="H8" s="154"/>
      <c r="I8" s="154"/>
      <c r="J8" s="95"/>
    </row>
    <row r="9" spans="1:10" ht="48.75" customHeight="1" x14ac:dyDescent="0.2">
      <c r="A9" s="23" t="s">
        <v>351</v>
      </c>
      <c r="B9" s="156" t="s">
        <v>680</v>
      </c>
      <c r="C9" s="155"/>
      <c r="D9" s="155"/>
      <c r="E9" s="155"/>
      <c r="F9" s="155"/>
      <c r="G9" s="155"/>
      <c r="H9" s="155"/>
      <c r="I9" s="155"/>
      <c r="J9" s="92"/>
    </row>
    <row r="10" spans="1:10" ht="30.75" customHeight="1" x14ac:dyDescent="0.2">
      <c r="A10" s="23" t="s">
        <v>351</v>
      </c>
      <c r="B10" s="156" t="s">
        <v>361</v>
      </c>
      <c r="C10" s="155"/>
      <c r="D10" s="155"/>
      <c r="E10" s="155"/>
      <c r="F10" s="155"/>
      <c r="G10" s="155"/>
      <c r="H10" s="155"/>
      <c r="I10" s="155"/>
      <c r="J10" s="92"/>
    </row>
    <row r="11" spans="1:10" x14ac:dyDescent="0.2">
      <c r="A11" s="24"/>
      <c r="B11" s="24"/>
      <c r="C11" s="24"/>
      <c r="D11" s="24"/>
      <c r="E11" s="24"/>
      <c r="F11" s="24"/>
      <c r="G11" s="24"/>
      <c r="H11" s="24"/>
      <c r="I11" s="27"/>
      <c r="J11" s="90"/>
    </row>
    <row r="12" spans="1:10" x14ac:dyDescent="0.2">
      <c r="A12" s="100" t="s">
        <v>675</v>
      </c>
      <c r="B12" s="101"/>
      <c r="C12" s="101"/>
      <c r="D12" s="101"/>
      <c r="E12" s="101"/>
      <c r="F12" s="101"/>
      <c r="G12" s="101"/>
      <c r="H12" s="101"/>
      <c r="I12" s="101"/>
      <c r="J12" s="90"/>
    </row>
    <row r="13" spans="1:10" ht="48.75" customHeight="1" x14ac:dyDescent="0.2">
      <c r="A13" s="23" t="s">
        <v>351</v>
      </c>
      <c r="B13" s="155" t="s">
        <v>681</v>
      </c>
      <c r="C13" s="155"/>
      <c r="D13" s="155"/>
      <c r="E13" s="155"/>
      <c r="F13" s="155"/>
      <c r="G13" s="155"/>
      <c r="H13" s="155"/>
      <c r="I13" s="155"/>
      <c r="J13" s="90"/>
    </row>
    <row r="14" spans="1:10" ht="48.75" customHeight="1" x14ac:dyDescent="0.2">
      <c r="A14" s="23" t="s">
        <v>351</v>
      </c>
      <c r="B14" s="156" t="s">
        <v>676</v>
      </c>
      <c r="C14" s="155"/>
      <c r="D14" s="155"/>
      <c r="E14" s="155"/>
      <c r="F14" s="155"/>
      <c r="G14" s="155"/>
      <c r="H14" s="155"/>
      <c r="I14" s="155"/>
      <c r="J14" s="90"/>
    </row>
    <row r="15" spans="1:10" x14ac:dyDescent="0.2">
      <c r="A15" s="24"/>
      <c r="B15" s="24"/>
      <c r="C15" s="24"/>
      <c r="D15" s="24"/>
      <c r="E15" s="24"/>
      <c r="F15" s="24"/>
      <c r="G15" s="24"/>
      <c r="H15" s="24"/>
      <c r="I15" s="27"/>
      <c r="J15" s="90"/>
    </row>
    <row r="16" spans="1:10" x14ac:dyDescent="0.2">
      <c r="A16" s="163" t="s">
        <v>350</v>
      </c>
      <c r="B16" s="164"/>
      <c r="C16" s="164"/>
      <c r="D16" s="164"/>
      <c r="E16" s="164"/>
      <c r="F16" s="164"/>
      <c r="G16" s="164"/>
      <c r="H16" s="164"/>
      <c r="I16" s="164"/>
      <c r="J16" s="91"/>
    </row>
    <row r="17" spans="1:10" ht="25.5" customHeight="1" x14ac:dyDescent="0.2">
      <c r="A17" s="167" t="s">
        <v>689</v>
      </c>
      <c r="B17" s="167"/>
      <c r="C17" s="167"/>
      <c r="D17" s="167"/>
      <c r="E17" s="167"/>
      <c r="F17" s="167"/>
      <c r="G17" s="167"/>
      <c r="H17" s="167"/>
      <c r="I17" s="168"/>
      <c r="J17" s="96"/>
    </row>
    <row r="18" spans="1:10" x14ac:dyDescent="0.2">
      <c r="A18" s="31"/>
      <c r="B18" s="31"/>
      <c r="C18" s="24"/>
      <c r="D18" s="24"/>
      <c r="E18" s="24"/>
      <c r="F18" s="24"/>
      <c r="G18" s="24"/>
      <c r="H18" s="24"/>
      <c r="I18" s="27"/>
      <c r="J18" s="90"/>
    </row>
    <row r="19" spans="1:10" ht="22.5" x14ac:dyDescent="0.2">
      <c r="A19" s="33" t="s">
        <v>685</v>
      </c>
      <c r="B19" s="34">
        <v>0.50900000000000001</v>
      </c>
      <c r="C19" s="30"/>
      <c r="D19" s="24"/>
      <c r="E19" s="24"/>
      <c r="F19" s="24"/>
      <c r="G19" s="24"/>
      <c r="H19" s="24"/>
      <c r="I19" s="27"/>
      <c r="J19" s="90"/>
    </row>
    <row r="20" spans="1:10" ht="22.5" x14ac:dyDescent="0.2">
      <c r="A20" s="35" t="s">
        <v>686</v>
      </c>
      <c r="B20" s="34">
        <v>0.49099999999999999</v>
      </c>
      <c r="C20" s="30"/>
      <c r="D20" s="24"/>
      <c r="E20" s="24"/>
      <c r="F20" s="24"/>
      <c r="G20" s="24"/>
      <c r="H20" s="24"/>
      <c r="I20" s="27"/>
      <c r="J20" s="90"/>
    </row>
    <row r="21" spans="1:10" x14ac:dyDescent="0.2">
      <c r="A21" s="32"/>
      <c r="B21" s="32"/>
      <c r="C21" s="28"/>
      <c r="D21" s="24"/>
      <c r="E21" s="24"/>
      <c r="F21" s="24"/>
      <c r="G21" s="24"/>
      <c r="H21" s="24"/>
      <c r="I21" s="27"/>
      <c r="J21" s="90"/>
    </row>
    <row r="22" spans="1:10" ht="26.25" customHeight="1" x14ac:dyDescent="0.2">
      <c r="A22" s="29"/>
      <c r="B22" s="29"/>
      <c r="C22" s="29"/>
      <c r="D22" s="29"/>
      <c r="E22" s="29"/>
      <c r="F22" s="24"/>
      <c r="G22" s="24"/>
      <c r="H22" s="24"/>
      <c r="I22" s="27"/>
      <c r="J22" s="90"/>
    </row>
    <row r="23" spans="1:10" x14ac:dyDescent="0.2">
      <c r="A23" s="24"/>
      <c r="B23" s="24"/>
      <c r="C23" s="24"/>
      <c r="D23" s="24"/>
      <c r="E23" s="24"/>
      <c r="F23" s="24"/>
      <c r="G23" s="24"/>
      <c r="H23" s="24"/>
      <c r="I23" s="27"/>
      <c r="J23" s="90"/>
    </row>
    <row r="24" spans="1:10" x14ac:dyDescent="0.2">
      <c r="A24" s="24"/>
      <c r="B24" s="24"/>
      <c r="C24" s="24"/>
      <c r="D24" s="24"/>
      <c r="E24" s="24"/>
      <c r="F24" s="24"/>
      <c r="G24" s="24"/>
      <c r="H24" s="24"/>
      <c r="I24" s="27"/>
      <c r="J24" s="90"/>
    </row>
    <row r="25" spans="1:10" x14ac:dyDescent="0.2">
      <c r="A25" s="24"/>
      <c r="B25" s="24"/>
      <c r="C25" s="24"/>
      <c r="D25" s="24"/>
      <c r="E25" s="24"/>
      <c r="F25" s="24"/>
      <c r="G25" s="24"/>
      <c r="H25" s="24"/>
      <c r="I25" s="27"/>
      <c r="J25" s="90"/>
    </row>
    <row r="26" spans="1:10" x14ac:dyDescent="0.2">
      <c r="A26" s="24"/>
      <c r="B26" s="24"/>
      <c r="C26" s="24"/>
      <c r="D26" s="24"/>
      <c r="E26" s="24"/>
      <c r="F26" s="24"/>
      <c r="G26" s="24"/>
      <c r="H26" s="24"/>
      <c r="I26" s="27"/>
      <c r="J26" s="90"/>
    </row>
    <row r="27" spans="1:10" x14ac:dyDescent="0.2">
      <c r="A27" s="102" t="s">
        <v>690</v>
      </c>
      <c r="B27" s="103"/>
      <c r="C27" s="103"/>
      <c r="D27" s="103"/>
      <c r="E27" s="103"/>
      <c r="F27" s="103"/>
      <c r="G27" s="103"/>
      <c r="H27" s="103"/>
      <c r="I27" s="103"/>
      <c r="J27" s="90"/>
    </row>
    <row r="28" spans="1:10" x14ac:dyDescent="0.2">
      <c r="A28" s="31"/>
      <c r="B28" s="31"/>
      <c r="C28" s="24"/>
      <c r="D28" s="24"/>
      <c r="E28" s="24"/>
      <c r="F28" s="24"/>
      <c r="G28" s="24"/>
      <c r="H28" s="24"/>
      <c r="I28" s="27"/>
      <c r="J28" s="90"/>
    </row>
    <row r="29" spans="1:10" ht="22.5" x14ac:dyDescent="0.2">
      <c r="A29" s="42" t="s">
        <v>687</v>
      </c>
      <c r="B29" s="43">
        <v>0.30399999999999999</v>
      </c>
      <c r="C29" s="30"/>
      <c r="D29" s="24"/>
      <c r="E29" s="24"/>
      <c r="F29" s="24"/>
      <c r="G29" s="24"/>
      <c r="H29" s="24"/>
      <c r="I29" s="27"/>
      <c r="J29" s="90"/>
    </row>
    <row r="30" spans="1:10" ht="22.5" x14ac:dyDescent="0.2">
      <c r="A30" s="44" t="s">
        <v>688</v>
      </c>
      <c r="B30" s="43">
        <v>0.69599999999999995</v>
      </c>
      <c r="C30" s="30"/>
      <c r="D30" s="24"/>
      <c r="E30" s="24"/>
      <c r="F30" s="24"/>
      <c r="G30" s="24"/>
      <c r="H30" s="24"/>
      <c r="I30" s="27"/>
      <c r="J30" s="90"/>
    </row>
    <row r="31" spans="1:10" x14ac:dyDescent="0.2">
      <c r="A31" s="32"/>
      <c r="B31" s="32"/>
      <c r="C31" s="24"/>
      <c r="D31" s="24"/>
      <c r="E31" s="24"/>
      <c r="F31" s="24"/>
      <c r="G31" s="24"/>
      <c r="H31" s="24"/>
      <c r="I31" s="27"/>
      <c r="J31" s="90"/>
    </row>
    <row r="32" spans="1:10" x14ac:dyDescent="0.2">
      <c r="A32" s="24"/>
      <c r="B32" s="24"/>
      <c r="C32" s="24"/>
      <c r="D32" s="24"/>
      <c r="E32" s="24"/>
      <c r="F32" s="24"/>
      <c r="G32" s="24"/>
      <c r="H32" s="24"/>
      <c r="I32" s="27"/>
      <c r="J32" s="90"/>
    </row>
    <row r="33" spans="1:10" x14ac:dyDescent="0.2">
      <c r="A33" s="24"/>
      <c r="B33" s="24"/>
      <c r="C33" s="24"/>
      <c r="D33" s="24"/>
      <c r="E33" s="24"/>
      <c r="F33" s="24"/>
      <c r="G33" s="24"/>
      <c r="H33" s="24"/>
      <c r="I33" s="27"/>
      <c r="J33" s="90"/>
    </row>
    <row r="34" spans="1:10" x14ac:dyDescent="0.2">
      <c r="A34" s="24"/>
      <c r="B34" s="24"/>
      <c r="C34" s="24"/>
      <c r="D34" s="24"/>
      <c r="E34" s="24"/>
      <c r="F34" s="24"/>
      <c r="G34" s="24"/>
      <c r="H34" s="24"/>
      <c r="I34" s="27"/>
      <c r="J34" s="90"/>
    </row>
    <row r="35" spans="1:10" x14ac:dyDescent="0.2">
      <c r="A35" s="24"/>
      <c r="B35" s="24"/>
      <c r="C35" s="24"/>
      <c r="D35" s="24"/>
      <c r="E35" s="24"/>
      <c r="F35" s="24"/>
      <c r="G35" s="24"/>
      <c r="H35" s="24"/>
      <c r="I35" s="27"/>
      <c r="J35" s="90"/>
    </row>
    <row r="36" spans="1:10" x14ac:dyDescent="0.2">
      <c r="A36" s="24"/>
      <c r="B36" s="24"/>
      <c r="C36" s="24"/>
      <c r="D36" s="24"/>
      <c r="E36" s="24"/>
      <c r="F36" s="24"/>
      <c r="G36" s="24"/>
      <c r="H36" s="24"/>
      <c r="I36" s="27"/>
      <c r="J36" s="90"/>
    </row>
    <row r="37" spans="1:10" x14ac:dyDescent="0.2">
      <c r="A37" s="24"/>
      <c r="B37" s="24"/>
      <c r="C37" s="24"/>
      <c r="D37" s="24"/>
      <c r="E37" s="24"/>
      <c r="F37" s="24"/>
      <c r="G37" s="24"/>
      <c r="H37" s="24"/>
      <c r="I37" s="27"/>
      <c r="J37" s="90"/>
    </row>
    <row r="38" spans="1:10" ht="11.25" customHeight="1" x14ac:dyDescent="0.2">
      <c r="A38" s="24"/>
      <c r="B38" s="24"/>
      <c r="C38" s="24"/>
      <c r="D38" s="24"/>
      <c r="E38" s="24"/>
      <c r="F38" s="24"/>
      <c r="G38" s="24"/>
      <c r="H38" s="24"/>
      <c r="I38" s="27"/>
      <c r="J38" s="90"/>
    </row>
    <row r="39" spans="1:10" x14ac:dyDescent="0.2">
      <c r="A39" s="102" t="s">
        <v>697</v>
      </c>
      <c r="B39" s="104"/>
      <c r="C39" s="104"/>
      <c r="D39" s="104"/>
      <c r="E39" s="104"/>
      <c r="F39" s="104"/>
      <c r="G39" s="104"/>
      <c r="H39" s="104"/>
      <c r="I39" s="104"/>
      <c r="J39" s="96"/>
    </row>
    <row r="40" spans="1:10" x14ac:dyDescent="0.2">
      <c r="A40" s="31"/>
      <c r="B40" s="31"/>
      <c r="C40" s="24"/>
      <c r="D40" s="24"/>
      <c r="E40" s="24"/>
      <c r="F40" s="24"/>
      <c r="G40" s="24"/>
      <c r="H40" s="24"/>
      <c r="I40" s="27"/>
      <c r="J40" s="90"/>
    </row>
    <row r="41" spans="1:10" ht="22.5" x14ac:dyDescent="0.2">
      <c r="A41" s="33" t="s">
        <v>354</v>
      </c>
      <c r="B41" s="38">
        <v>0.36099999999999999</v>
      </c>
      <c r="C41" s="30"/>
      <c r="D41" s="24"/>
      <c r="E41" s="24"/>
      <c r="F41" s="24"/>
      <c r="G41" s="24"/>
      <c r="H41" s="24"/>
      <c r="I41" s="27"/>
      <c r="J41" s="90"/>
    </row>
    <row r="42" spans="1:10" x14ac:dyDescent="0.2">
      <c r="A42" s="33" t="s">
        <v>668</v>
      </c>
      <c r="B42" s="38">
        <v>0.10199999999999999</v>
      </c>
      <c r="C42" s="30"/>
      <c r="D42" s="24"/>
      <c r="E42" s="24"/>
      <c r="F42" s="24"/>
      <c r="G42" s="24"/>
      <c r="H42" s="24"/>
      <c r="I42" s="27"/>
      <c r="J42" s="90"/>
    </row>
    <row r="43" spans="1:10" ht="22.5" x14ac:dyDescent="0.2">
      <c r="A43" s="33" t="s">
        <v>355</v>
      </c>
      <c r="B43" s="38">
        <v>6.0999999999999999E-2</v>
      </c>
      <c r="C43" s="30"/>
      <c r="D43" s="24"/>
      <c r="E43" s="24"/>
      <c r="F43" s="24"/>
      <c r="G43" s="24"/>
      <c r="H43" s="24"/>
      <c r="I43" s="27"/>
      <c r="J43" s="90"/>
    </row>
    <row r="44" spans="1:10" x14ac:dyDescent="0.2">
      <c r="A44" s="33" t="s">
        <v>669</v>
      </c>
      <c r="B44" s="38">
        <v>0.36099999999999999</v>
      </c>
      <c r="C44" s="30"/>
      <c r="D44" s="24"/>
      <c r="E44" s="24"/>
      <c r="F44" s="24"/>
      <c r="G44" s="24"/>
      <c r="H44" s="24"/>
      <c r="I44" s="27"/>
      <c r="J44" s="90"/>
    </row>
    <row r="45" spans="1:10" x14ac:dyDescent="0.2">
      <c r="A45" s="33" t="s">
        <v>666</v>
      </c>
      <c r="B45" s="38">
        <v>4.1000000000000002E-2</v>
      </c>
      <c r="C45" s="30"/>
      <c r="D45" s="24"/>
      <c r="E45" s="24"/>
      <c r="F45" s="24"/>
      <c r="G45" s="24"/>
      <c r="H45" s="24"/>
      <c r="I45" s="27"/>
      <c r="J45" s="90"/>
    </row>
    <row r="46" spans="1:10" ht="22.5" x14ac:dyDescent="0.2">
      <c r="A46" s="33" t="s">
        <v>353</v>
      </c>
      <c r="B46" s="38">
        <v>6.0999999999999999E-2</v>
      </c>
      <c r="C46" s="30"/>
      <c r="D46" s="24"/>
      <c r="E46" s="24"/>
      <c r="F46" s="24"/>
      <c r="G46" s="24"/>
      <c r="H46" s="24"/>
      <c r="I46" s="27"/>
      <c r="J46" s="90"/>
    </row>
    <row r="47" spans="1:10" ht="45" x14ac:dyDescent="0.2">
      <c r="A47" s="33" t="s">
        <v>360</v>
      </c>
      <c r="B47" s="38">
        <v>1.4E-2</v>
      </c>
      <c r="C47" s="30"/>
      <c r="D47" s="24"/>
      <c r="E47" s="24"/>
      <c r="F47" s="24"/>
      <c r="G47" s="24"/>
      <c r="H47" s="24"/>
      <c r="I47" s="27"/>
      <c r="J47" s="90"/>
    </row>
    <row r="48" spans="1:10" x14ac:dyDescent="0.2">
      <c r="A48" s="32"/>
      <c r="B48" s="32"/>
      <c r="C48" s="24"/>
      <c r="D48" s="24"/>
      <c r="E48" s="24"/>
      <c r="F48" s="24"/>
      <c r="G48" s="24"/>
      <c r="H48" s="24"/>
      <c r="I48" s="27"/>
      <c r="J48" s="90"/>
    </row>
    <row r="49" spans="1:10" x14ac:dyDescent="0.2">
      <c r="A49" s="102" t="s">
        <v>696</v>
      </c>
      <c r="B49" s="104"/>
      <c r="C49" s="104"/>
      <c r="D49" s="104"/>
      <c r="E49" s="104"/>
      <c r="F49" s="104"/>
      <c r="G49" s="104"/>
      <c r="H49" s="104"/>
      <c r="I49" s="104"/>
      <c r="J49" s="90"/>
    </row>
    <row r="50" spans="1:10" x14ac:dyDescent="0.2">
      <c r="A50" s="31"/>
      <c r="B50" s="31"/>
      <c r="C50" s="24"/>
      <c r="D50" s="24"/>
      <c r="E50" s="24"/>
      <c r="F50" s="24"/>
      <c r="G50" s="24"/>
      <c r="H50" s="24"/>
      <c r="I50" s="27"/>
      <c r="J50" s="90"/>
    </row>
    <row r="51" spans="1:10" x14ac:dyDescent="0.2">
      <c r="A51" s="33" t="s">
        <v>293</v>
      </c>
      <c r="B51" s="34">
        <v>0.72099999999999997</v>
      </c>
      <c r="C51" s="30"/>
      <c r="D51" s="24"/>
      <c r="E51" s="24"/>
      <c r="F51" s="24"/>
      <c r="G51" s="24"/>
      <c r="H51" s="24"/>
      <c r="I51" s="27"/>
      <c r="J51" s="90"/>
    </row>
    <row r="52" spans="1:10" x14ac:dyDescent="0.2">
      <c r="A52" s="41" t="s">
        <v>356</v>
      </c>
      <c r="B52" s="34">
        <v>7.0000000000000001E-3</v>
      </c>
      <c r="C52" s="30"/>
      <c r="D52" s="24"/>
      <c r="E52" s="24"/>
      <c r="F52" s="24"/>
      <c r="G52" s="24"/>
      <c r="H52" s="24"/>
      <c r="I52" s="27"/>
      <c r="J52" s="90"/>
    </row>
    <row r="53" spans="1:10" x14ac:dyDescent="0.2">
      <c r="A53" s="41" t="s">
        <v>295</v>
      </c>
      <c r="B53" s="34">
        <v>0.218</v>
      </c>
      <c r="C53" s="30"/>
      <c r="D53" s="24"/>
      <c r="E53" s="24"/>
      <c r="F53" s="24"/>
      <c r="G53" s="24"/>
      <c r="H53" s="24"/>
      <c r="I53" s="27"/>
      <c r="J53" s="90"/>
    </row>
    <row r="54" spans="1:10" x14ac:dyDescent="0.2">
      <c r="A54" s="41" t="s">
        <v>357</v>
      </c>
      <c r="B54" s="34">
        <v>5.3999999999999999E-2</v>
      </c>
      <c r="C54" s="30"/>
      <c r="D54" s="24"/>
      <c r="E54" s="24"/>
      <c r="F54" s="24"/>
      <c r="G54" s="24"/>
      <c r="H54" s="24"/>
      <c r="I54" s="27"/>
      <c r="J54" s="90"/>
    </row>
    <row r="55" spans="1:10" x14ac:dyDescent="0.2">
      <c r="A55" s="39"/>
      <c r="B55" s="40"/>
      <c r="C55" s="24"/>
      <c r="D55" s="24"/>
      <c r="E55" s="24"/>
      <c r="F55" s="24"/>
      <c r="G55" s="24"/>
      <c r="H55" s="24"/>
      <c r="I55" s="27"/>
      <c r="J55" s="90"/>
    </row>
    <row r="56" spans="1:10" x14ac:dyDescent="0.2">
      <c r="A56" s="24"/>
      <c r="B56" s="24"/>
      <c r="C56" s="24"/>
      <c r="D56" s="24"/>
      <c r="E56" s="24"/>
      <c r="F56" s="24"/>
      <c r="G56" s="24"/>
      <c r="H56" s="24"/>
      <c r="I56" s="27"/>
      <c r="J56" s="90"/>
    </row>
    <row r="57" spans="1:10" x14ac:dyDescent="0.2">
      <c r="A57" s="24"/>
      <c r="B57" s="24"/>
      <c r="C57" s="24"/>
      <c r="D57" s="24"/>
      <c r="E57" s="24"/>
      <c r="F57" s="24"/>
      <c r="G57" s="24"/>
      <c r="H57" s="24"/>
      <c r="I57" s="27"/>
      <c r="J57" s="90"/>
    </row>
    <row r="58" spans="1:10" x14ac:dyDescent="0.2">
      <c r="A58" s="24"/>
      <c r="B58" s="24"/>
      <c r="C58" s="24"/>
      <c r="D58" s="24"/>
      <c r="E58" s="24"/>
      <c r="F58" s="24"/>
      <c r="G58" s="24"/>
      <c r="H58" s="24"/>
      <c r="I58" s="27"/>
      <c r="J58" s="90"/>
    </row>
    <row r="59" spans="1:10" x14ac:dyDescent="0.2">
      <c r="A59" s="24"/>
      <c r="B59" s="24"/>
      <c r="C59" s="24"/>
      <c r="D59" s="24"/>
      <c r="E59" s="24"/>
      <c r="F59" s="24"/>
      <c r="G59" s="24"/>
      <c r="H59" s="24"/>
      <c r="I59" s="27"/>
      <c r="J59" s="90"/>
    </row>
    <row r="60" spans="1:10" x14ac:dyDescent="0.2">
      <c r="A60" s="24"/>
      <c r="B60" s="24"/>
      <c r="C60" s="24"/>
      <c r="D60" s="24"/>
      <c r="E60" s="24"/>
      <c r="F60" s="24"/>
      <c r="G60" s="24"/>
      <c r="H60" s="24"/>
      <c r="I60" s="27"/>
      <c r="J60" s="90"/>
    </row>
    <row r="61" spans="1:10" x14ac:dyDescent="0.2">
      <c r="A61" s="24"/>
      <c r="B61" s="24"/>
      <c r="C61" s="24"/>
      <c r="D61" s="24"/>
      <c r="E61" s="24"/>
      <c r="F61" s="24"/>
      <c r="G61" s="24"/>
      <c r="H61" s="24"/>
      <c r="I61" s="27"/>
      <c r="J61" s="90"/>
    </row>
    <row r="62" spans="1:10" ht="26.25" customHeight="1" x14ac:dyDescent="0.2">
      <c r="A62" s="165" t="s">
        <v>695</v>
      </c>
      <c r="B62" s="165"/>
      <c r="C62" s="165"/>
      <c r="D62" s="165"/>
      <c r="E62" s="165"/>
      <c r="F62" s="165"/>
      <c r="G62" s="165"/>
      <c r="H62" s="165"/>
      <c r="I62" s="166"/>
      <c r="J62" s="90"/>
    </row>
    <row r="63" spans="1:10" x14ac:dyDescent="0.2">
      <c r="A63" s="31"/>
      <c r="B63" s="31"/>
      <c r="C63" s="24"/>
      <c r="D63" s="24"/>
      <c r="E63" s="24"/>
      <c r="F63" s="24"/>
      <c r="G63" s="24"/>
      <c r="H63" s="24"/>
      <c r="I63" s="27"/>
      <c r="J63" s="90"/>
    </row>
    <row r="64" spans="1:10" ht="22.5" x14ac:dyDescent="0.2">
      <c r="A64" s="33" t="s">
        <v>358</v>
      </c>
      <c r="B64" s="38">
        <v>4.1000000000000002E-2</v>
      </c>
      <c r="C64" s="30"/>
      <c r="D64" s="24"/>
      <c r="E64" s="24"/>
      <c r="F64" s="24"/>
      <c r="G64" s="24"/>
      <c r="H64" s="24"/>
      <c r="I64" s="27"/>
      <c r="J64" s="90"/>
    </row>
    <row r="65" spans="1:10" x14ac:dyDescent="0.2">
      <c r="A65" s="33" t="s">
        <v>307</v>
      </c>
      <c r="B65" s="38">
        <v>0.02</v>
      </c>
      <c r="C65" s="30"/>
      <c r="D65" s="24"/>
      <c r="E65" s="24"/>
      <c r="F65" s="24"/>
      <c r="G65" s="24"/>
      <c r="H65" s="24"/>
      <c r="I65" s="27"/>
      <c r="J65" s="90"/>
    </row>
    <row r="66" spans="1:10" ht="22.5" x14ac:dyDescent="0.2">
      <c r="A66" s="33" t="s">
        <v>306</v>
      </c>
      <c r="B66" s="38">
        <v>7.4999999999999997E-2</v>
      </c>
      <c r="C66" s="30"/>
      <c r="D66" s="24"/>
      <c r="E66" s="24"/>
      <c r="F66" s="24"/>
      <c r="G66" s="24"/>
      <c r="H66" s="24"/>
      <c r="I66" s="27"/>
      <c r="J66" s="90"/>
    </row>
    <row r="67" spans="1:10" ht="22.5" x14ac:dyDescent="0.2">
      <c r="A67" s="33" t="s">
        <v>359</v>
      </c>
      <c r="B67" s="38">
        <v>0.21099999999999999</v>
      </c>
      <c r="C67" s="30"/>
      <c r="D67" s="24"/>
      <c r="E67" s="24"/>
      <c r="F67" s="24"/>
      <c r="G67" s="24"/>
      <c r="H67" s="24"/>
      <c r="I67" s="27"/>
      <c r="J67" s="90"/>
    </row>
    <row r="68" spans="1:10" ht="22.5" x14ac:dyDescent="0.2">
      <c r="A68" s="33" t="s">
        <v>302</v>
      </c>
      <c r="B68" s="38">
        <v>0.10199999999999999</v>
      </c>
      <c r="C68" s="30"/>
      <c r="D68" s="24"/>
      <c r="E68" s="24"/>
      <c r="F68" s="24"/>
      <c r="G68" s="24"/>
      <c r="H68" s="24"/>
      <c r="I68" s="27"/>
      <c r="J68" s="90"/>
    </row>
    <row r="69" spans="1:10" x14ac:dyDescent="0.2">
      <c r="A69" s="33" t="s">
        <v>293</v>
      </c>
      <c r="B69" s="38">
        <v>0.55100000000000005</v>
      </c>
      <c r="C69" s="30"/>
      <c r="D69" s="24"/>
      <c r="E69" s="24"/>
      <c r="F69" s="24"/>
      <c r="G69" s="24"/>
      <c r="H69" s="24"/>
      <c r="I69" s="27"/>
      <c r="J69" s="90"/>
    </row>
    <row r="70" spans="1:10" x14ac:dyDescent="0.2">
      <c r="A70" s="36"/>
      <c r="B70" s="37"/>
      <c r="C70" s="24"/>
      <c r="D70" s="24"/>
      <c r="E70" s="24"/>
      <c r="F70" s="24"/>
      <c r="G70" s="24"/>
      <c r="H70" s="24"/>
      <c r="I70" s="27"/>
      <c r="J70" s="90"/>
    </row>
    <row r="71" spans="1:10" x14ac:dyDescent="0.2">
      <c r="A71" s="24"/>
      <c r="B71" s="24"/>
      <c r="C71" s="24"/>
      <c r="D71" s="24"/>
      <c r="E71" s="24"/>
      <c r="F71" s="24"/>
      <c r="G71" s="24"/>
      <c r="H71" s="24"/>
      <c r="I71" s="27"/>
      <c r="J71" s="90"/>
    </row>
    <row r="72" spans="1:10" ht="30.75" customHeight="1" x14ac:dyDescent="0.2">
      <c r="A72" s="159" t="s">
        <v>691</v>
      </c>
      <c r="B72" s="159"/>
      <c r="C72" s="159"/>
      <c r="D72" s="159"/>
      <c r="E72" s="159"/>
      <c r="F72" s="159"/>
      <c r="G72" s="159"/>
      <c r="H72" s="159"/>
      <c r="I72" s="160"/>
      <c r="J72" s="90"/>
    </row>
    <row r="73" spans="1:10" x14ac:dyDescent="0.2">
      <c r="A73" s="105" t="s">
        <v>692</v>
      </c>
      <c r="B73" s="106"/>
      <c r="C73" s="106"/>
      <c r="D73" s="106"/>
      <c r="E73" s="106"/>
      <c r="F73" s="106"/>
      <c r="G73" s="106"/>
      <c r="H73" s="106"/>
      <c r="I73" s="106"/>
      <c r="J73" s="96"/>
    </row>
    <row r="74" spans="1:10" x14ac:dyDescent="0.2">
      <c r="A74" s="31"/>
      <c r="B74" s="31"/>
      <c r="C74" s="24"/>
      <c r="D74" s="24"/>
      <c r="E74" s="24"/>
      <c r="F74" s="24"/>
      <c r="G74" s="24"/>
      <c r="H74" s="24"/>
      <c r="I74" s="27"/>
      <c r="J74" s="90"/>
    </row>
    <row r="75" spans="1:10" x14ac:dyDescent="0.2">
      <c r="A75" s="33" t="s">
        <v>362</v>
      </c>
      <c r="B75" s="38">
        <v>0.14199999999999999</v>
      </c>
      <c r="C75" s="30"/>
      <c r="D75" s="24"/>
      <c r="E75" s="24"/>
      <c r="F75" s="24"/>
      <c r="G75" s="24"/>
      <c r="H75" s="24"/>
      <c r="I75" s="27"/>
      <c r="J75" s="90"/>
    </row>
    <row r="76" spans="1:10" ht="22.5" x14ac:dyDescent="0.2">
      <c r="A76" s="33" t="s">
        <v>354</v>
      </c>
      <c r="B76" s="38">
        <v>0.45100000000000001</v>
      </c>
      <c r="C76" s="30"/>
      <c r="D76" s="24"/>
      <c r="E76" s="24"/>
      <c r="F76" s="24"/>
      <c r="G76" s="24"/>
      <c r="H76" s="24"/>
      <c r="I76" s="27"/>
      <c r="J76" s="90"/>
    </row>
    <row r="77" spans="1:10" x14ac:dyDescent="0.2">
      <c r="A77" s="33" t="s">
        <v>352</v>
      </c>
      <c r="B77" s="38">
        <v>6.4000000000000001E-2</v>
      </c>
      <c r="C77" s="30"/>
      <c r="D77" s="24"/>
      <c r="E77" s="24"/>
      <c r="F77" s="24"/>
      <c r="G77" s="24"/>
      <c r="H77" s="24"/>
      <c r="I77" s="27"/>
      <c r="J77" s="90"/>
    </row>
    <row r="78" spans="1:10" ht="22.5" x14ac:dyDescent="0.2">
      <c r="A78" s="33" t="s">
        <v>300</v>
      </c>
      <c r="B78" s="38">
        <v>7.0000000000000001E-3</v>
      </c>
      <c r="C78" s="30"/>
      <c r="D78" s="24"/>
      <c r="E78" s="24"/>
      <c r="F78" s="24"/>
      <c r="G78" s="24"/>
      <c r="H78" s="24"/>
      <c r="I78" s="27"/>
      <c r="J78" s="90"/>
    </row>
    <row r="79" spans="1:10" ht="33.75" x14ac:dyDescent="0.2">
      <c r="A79" s="33" t="s">
        <v>363</v>
      </c>
      <c r="B79" s="38">
        <v>5.8000000000000003E-2</v>
      </c>
      <c r="C79" s="30"/>
      <c r="D79" s="24"/>
      <c r="E79" s="24"/>
      <c r="F79" s="24"/>
      <c r="G79" s="24"/>
      <c r="H79" s="24"/>
      <c r="I79" s="27"/>
      <c r="J79" s="90"/>
    </row>
    <row r="80" spans="1:10" x14ac:dyDescent="0.2">
      <c r="A80" s="33" t="s">
        <v>669</v>
      </c>
      <c r="B80" s="38">
        <v>0.224</v>
      </c>
      <c r="C80" s="30"/>
      <c r="D80" s="24"/>
      <c r="E80" s="24"/>
      <c r="F80" s="24"/>
      <c r="G80" s="24"/>
      <c r="H80" s="24"/>
      <c r="I80" s="27"/>
      <c r="J80" s="90"/>
    </row>
    <row r="81" spans="1:10" x14ac:dyDescent="0.2">
      <c r="A81" s="33" t="s">
        <v>666</v>
      </c>
      <c r="B81" s="38">
        <v>2.7E-2</v>
      </c>
      <c r="C81" s="30"/>
      <c r="D81" s="24"/>
      <c r="E81" s="24"/>
      <c r="F81" s="24"/>
      <c r="G81" s="24"/>
      <c r="H81" s="24"/>
      <c r="I81" s="27"/>
      <c r="J81" s="90"/>
    </row>
    <row r="82" spans="1:10" ht="22.5" x14ac:dyDescent="0.2">
      <c r="A82" s="33" t="s">
        <v>353</v>
      </c>
      <c r="B82" s="38">
        <v>2.7E-2</v>
      </c>
      <c r="C82" s="86"/>
      <c r="D82" s="24"/>
      <c r="E82" s="24"/>
      <c r="F82" s="24"/>
      <c r="G82" s="24"/>
      <c r="H82" s="24"/>
      <c r="I82" s="27"/>
      <c r="J82" s="90"/>
    </row>
    <row r="83" spans="1:10" x14ac:dyDescent="0.2">
      <c r="A83" s="32"/>
      <c r="B83" s="32"/>
      <c r="C83" s="24"/>
      <c r="D83" s="24"/>
      <c r="E83" s="24"/>
      <c r="F83" s="24"/>
      <c r="G83" s="24"/>
      <c r="H83" s="24"/>
      <c r="I83" s="27"/>
      <c r="J83" s="90"/>
    </row>
    <row r="84" spans="1:10" x14ac:dyDescent="0.2">
      <c r="A84" s="105" t="s">
        <v>693</v>
      </c>
      <c r="B84" s="106"/>
      <c r="C84" s="106"/>
      <c r="D84" s="106"/>
      <c r="E84" s="106"/>
      <c r="F84" s="106"/>
      <c r="G84" s="106"/>
      <c r="H84" s="106"/>
      <c r="I84" s="106"/>
      <c r="J84" s="90"/>
    </row>
    <row r="85" spans="1:10" x14ac:dyDescent="0.2">
      <c r="A85" s="31"/>
      <c r="B85" s="31"/>
      <c r="C85" s="24"/>
      <c r="D85" s="24"/>
      <c r="E85" s="24"/>
      <c r="F85" s="24"/>
      <c r="G85" s="24"/>
      <c r="H85" s="24"/>
      <c r="I85" s="27"/>
      <c r="J85" s="90"/>
    </row>
    <row r="86" spans="1:10" x14ac:dyDescent="0.2">
      <c r="A86" s="33" t="s">
        <v>293</v>
      </c>
      <c r="B86" s="34">
        <v>0.81699999999999995</v>
      </c>
      <c r="C86" s="30"/>
      <c r="D86" s="24"/>
      <c r="E86" s="24"/>
      <c r="F86" s="24"/>
      <c r="G86" s="24"/>
      <c r="H86" s="24"/>
      <c r="I86" s="27"/>
      <c r="J86" s="90"/>
    </row>
    <row r="87" spans="1:10" x14ac:dyDescent="0.2">
      <c r="A87" s="41" t="s">
        <v>356</v>
      </c>
      <c r="B87" s="34">
        <v>0.02</v>
      </c>
      <c r="C87" s="30"/>
      <c r="D87" s="24"/>
      <c r="E87" s="24"/>
      <c r="F87" s="24"/>
      <c r="G87" s="24"/>
      <c r="H87" s="24"/>
      <c r="I87" s="27"/>
      <c r="J87" s="90"/>
    </row>
    <row r="88" spans="1:10" x14ac:dyDescent="0.2">
      <c r="A88" s="41" t="s">
        <v>295</v>
      </c>
      <c r="B88" s="34">
        <v>0.13600000000000001</v>
      </c>
      <c r="C88" s="30"/>
      <c r="D88" s="24"/>
      <c r="E88" s="24"/>
      <c r="F88" s="24"/>
      <c r="G88" s="24"/>
      <c r="H88" s="24"/>
      <c r="I88" s="27"/>
      <c r="J88" s="90"/>
    </row>
    <row r="89" spans="1:10" x14ac:dyDescent="0.2">
      <c r="A89" s="41" t="s">
        <v>357</v>
      </c>
      <c r="B89" s="34">
        <v>2.7E-2</v>
      </c>
      <c r="C89" s="30"/>
      <c r="D89" s="24"/>
      <c r="E89" s="24"/>
      <c r="F89" s="24"/>
      <c r="G89" s="24"/>
      <c r="H89" s="24"/>
      <c r="I89" s="27"/>
      <c r="J89" s="90"/>
    </row>
    <row r="90" spans="1:10" x14ac:dyDescent="0.2">
      <c r="A90" s="39"/>
      <c r="B90" s="40"/>
      <c r="C90" s="24"/>
      <c r="D90" s="24"/>
      <c r="E90" s="24"/>
      <c r="F90" s="24"/>
      <c r="G90" s="24"/>
      <c r="H90" s="24"/>
      <c r="I90" s="27"/>
      <c r="J90" s="90"/>
    </row>
    <row r="91" spans="1:10" x14ac:dyDescent="0.2">
      <c r="A91" s="24"/>
      <c r="B91" s="24"/>
      <c r="C91" s="24"/>
      <c r="D91" s="24"/>
      <c r="E91" s="24"/>
      <c r="F91" s="24"/>
      <c r="G91" s="24"/>
      <c r="H91" s="24"/>
      <c r="I91" s="27"/>
      <c r="J91" s="90"/>
    </row>
    <row r="92" spans="1:10" x14ac:dyDescent="0.2">
      <c r="A92" s="24"/>
      <c r="B92" s="24"/>
      <c r="C92" s="24"/>
      <c r="D92" s="24"/>
      <c r="E92" s="24"/>
      <c r="F92" s="24"/>
      <c r="G92" s="24"/>
      <c r="H92" s="24"/>
      <c r="I92" s="27"/>
      <c r="J92" s="90"/>
    </row>
    <row r="93" spans="1:10" x14ac:dyDescent="0.2">
      <c r="A93" s="24"/>
      <c r="B93" s="24"/>
      <c r="C93" s="24"/>
      <c r="D93" s="24"/>
      <c r="E93" s="24"/>
      <c r="F93" s="24"/>
      <c r="G93" s="24"/>
      <c r="H93" s="24"/>
      <c r="I93" s="27"/>
      <c r="J93" s="90"/>
    </row>
    <row r="94" spans="1:10" x14ac:dyDescent="0.2">
      <c r="A94" s="24"/>
      <c r="B94" s="24"/>
      <c r="C94" s="24"/>
      <c r="D94" s="24"/>
      <c r="E94" s="24"/>
      <c r="F94" s="24"/>
      <c r="G94" s="24"/>
      <c r="H94" s="24"/>
      <c r="I94" s="27"/>
      <c r="J94" s="90"/>
    </row>
    <row r="95" spans="1:10" x14ac:dyDescent="0.2">
      <c r="A95" s="24"/>
      <c r="B95" s="24"/>
      <c r="C95" s="24"/>
      <c r="D95" s="24"/>
      <c r="E95" s="24"/>
      <c r="F95" s="24"/>
      <c r="G95" s="24"/>
      <c r="H95" s="24"/>
      <c r="I95" s="27"/>
      <c r="J95" s="90"/>
    </row>
    <row r="96" spans="1:10" x14ac:dyDescent="0.2">
      <c r="A96" s="24"/>
      <c r="B96" s="24"/>
      <c r="C96" s="24"/>
      <c r="D96" s="24"/>
      <c r="E96" s="24"/>
      <c r="F96" s="24"/>
      <c r="G96" s="24"/>
      <c r="H96" s="24"/>
      <c r="I96" s="27"/>
      <c r="J96" s="90"/>
    </row>
    <row r="97" spans="1:10" ht="26.25" customHeight="1" x14ac:dyDescent="0.2">
      <c r="A97" s="161" t="s">
        <v>694</v>
      </c>
      <c r="B97" s="161"/>
      <c r="C97" s="161"/>
      <c r="D97" s="161"/>
      <c r="E97" s="161"/>
      <c r="F97" s="161"/>
      <c r="G97" s="161"/>
      <c r="H97" s="161"/>
      <c r="I97" s="162"/>
      <c r="J97" s="90"/>
    </row>
    <row r="98" spans="1:10" x14ac:dyDescent="0.2">
      <c r="A98" s="31"/>
      <c r="B98" s="31"/>
      <c r="C98" s="24"/>
      <c r="D98" s="24"/>
      <c r="E98" s="24"/>
      <c r="F98" s="24"/>
      <c r="G98" s="24"/>
      <c r="H98" s="24"/>
      <c r="I98" s="27"/>
      <c r="J98" s="90"/>
    </row>
    <row r="99" spans="1:10" ht="22.5" x14ac:dyDescent="0.2">
      <c r="A99" s="33" t="s">
        <v>358</v>
      </c>
      <c r="B99" s="38">
        <v>2.4E-2</v>
      </c>
      <c r="C99" s="30"/>
      <c r="D99" s="24"/>
      <c r="E99" s="24"/>
      <c r="F99" s="24"/>
      <c r="G99" s="24"/>
      <c r="H99" s="24"/>
      <c r="I99" s="27"/>
      <c r="J99" s="90"/>
    </row>
    <row r="100" spans="1:10" x14ac:dyDescent="0.2">
      <c r="A100" s="33" t="s">
        <v>307</v>
      </c>
      <c r="B100" s="38">
        <v>1.7000000000000001E-2</v>
      </c>
      <c r="C100" s="30"/>
      <c r="D100" s="24"/>
      <c r="E100" s="24"/>
      <c r="F100" s="24"/>
      <c r="G100" s="24"/>
      <c r="H100" s="24"/>
      <c r="I100" s="27"/>
      <c r="J100" s="90"/>
    </row>
    <row r="101" spans="1:10" ht="22.5" x14ac:dyDescent="0.2">
      <c r="A101" s="33" t="s">
        <v>306</v>
      </c>
      <c r="B101" s="38">
        <v>0.27500000000000002</v>
      </c>
      <c r="C101" s="30"/>
      <c r="D101" s="24"/>
      <c r="E101" s="24"/>
      <c r="F101" s="24"/>
      <c r="G101" s="24"/>
      <c r="H101" s="24"/>
      <c r="I101" s="27"/>
      <c r="J101" s="90"/>
    </row>
    <row r="102" spans="1:10" ht="22.5" x14ac:dyDescent="0.2">
      <c r="A102" s="33" t="s">
        <v>359</v>
      </c>
      <c r="B102" s="38">
        <v>0.24399999999999999</v>
      </c>
      <c r="C102" s="30"/>
      <c r="D102" s="24"/>
      <c r="E102" s="24"/>
      <c r="F102" s="24"/>
      <c r="G102" s="24"/>
      <c r="H102" s="24"/>
      <c r="I102" s="27"/>
      <c r="J102" s="90"/>
    </row>
    <row r="103" spans="1:10" ht="22.5" x14ac:dyDescent="0.2">
      <c r="A103" s="33" t="s">
        <v>302</v>
      </c>
      <c r="B103" s="38">
        <v>7.8E-2</v>
      </c>
      <c r="C103" s="30"/>
      <c r="D103" s="24"/>
      <c r="E103" s="24"/>
      <c r="F103" s="24"/>
      <c r="G103" s="24"/>
      <c r="H103" s="24"/>
      <c r="I103" s="27"/>
      <c r="J103" s="90"/>
    </row>
    <row r="104" spans="1:10" x14ac:dyDescent="0.2">
      <c r="A104" s="33" t="s">
        <v>293</v>
      </c>
      <c r="B104" s="38">
        <v>0.36299999999999999</v>
      </c>
      <c r="C104" s="30"/>
      <c r="D104" s="24"/>
      <c r="E104" s="24"/>
      <c r="F104" s="24"/>
      <c r="G104" s="24"/>
      <c r="H104" s="24"/>
      <c r="I104" s="27"/>
      <c r="J104" s="90"/>
    </row>
    <row r="105" spans="1:10" x14ac:dyDescent="0.2">
      <c r="A105" s="87"/>
      <c r="B105" s="88"/>
      <c r="C105" s="30"/>
      <c r="D105" s="24"/>
      <c r="E105" s="24"/>
      <c r="F105" s="24"/>
      <c r="G105" s="24"/>
      <c r="H105" s="24"/>
      <c r="I105" s="27"/>
      <c r="J105" s="90"/>
    </row>
    <row r="106" spans="1:10" x14ac:dyDescent="0.2">
      <c r="A106" s="36"/>
      <c r="B106" s="37"/>
      <c r="C106" s="24"/>
      <c r="D106" s="24"/>
      <c r="E106" s="24"/>
      <c r="F106" s="24"/>
      <c r="G106" s="24"/>
      <c r="H106" s="24"/>
      <c r="I106" s="27"/>
      <c r="J106" s="90"/>
    </row>
    <row r="107" spans="1:10" ht="5.25" customHeight="1" x14ac:dyDescent="0.2">
      <c r="A107" s="107"/>
      <c r="B107" s="107"/>
      <c r="C107" s="107"/>
      <c r="D107" s="107"/>
      <c r="E107" s="107"/>
      <c r="F107" s="107"/>
      <c r="G107" s="107"/>
      <c r="H107" s="107"/>
      <c r="I107" s="107"/>
      <c r="J107" s="90"/>
    </row>
  </sheetData>
  <mergeCells count="14">
    <mergeCell ref="A72:I72"/>
    <mergeCell ref="A97:I97"/>
    <mergeCell ref="A16:I16"/>
    <mergeCell ref="A62:I62"/>
    <mergeCell ref="B9:I9"/>
    <mergeCell ref="B10:I10"/>
    <mergeCell ref="A17:I17"/>
    <mergeCell ref="B14:I14"/>
    <mergeCell ref="B8:I8"/>
    <mergeCell ref="B13:I13"/>
    <mergeCell ref="B3:I3"/>
    <mergeCell ref="C4:I4"/>
    <mergeCell ref="C5:I5"/>
    <mergeCell ref="A6:I6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7"/>
  <sheetViews>
    <sheetView zoomScaleNormal="100" workbookViewId="0">
      <pane ySplit="2" topLeftCell="A3" activePane="bottomLeft" state="frozen"/>
      <selection pane="bottomLeft" activeCell="D2" sqref="D2"/>
    </sheetView>
  </sheetViews>
  <sheetFormatPr defaultRowHeight="12.75" x14ac:dyDescent="0.2"/>
  <cols>
    <col min="1" max="1" width="11.42578125" style="17" bestFit="1" customWidth="1"/>
    <col min="2" max="2" width="78.42578125" style="17" customWidth="1"/>
    <col min="3" max="3" width="24.42578125" style="19" customWidth="1"/>
    <col min="4" max="4" width="36.28515625" style="20" customWidth="1"/>
    <col min="5" max="5" width="35.28515625" style="17" customWidth="1"/>
    <col min="6" max="6" width="38.85546875" style="17" customWidth="1"/>
    <col min="7" max="7" width="34.28515625" style="17" customWidth="1"/>
    <col min="8" max="8" width="48.140625" style="1" customWidth="1"/>
    <col min="9" max="9" width="96.140625" style="17" customWidth="1"/>
    <col min="10" max="16384" width="9.140625" style="17"/>
  </cols>
  <sheetData>
    <row r="1" spans="1:9" s="1" customFormat="1" ht="18" x14ac:dyDescent="0.25">
      <c r="A1" s="169"/>
      <c r="B1" s="169"/>
      <c r="C1" s="169"/>
      <c r="D1" s="169"/>
      <c r="E1" s="169"/>
      <c r="F1" s="169"/>
      <c r="G1" s="169"/>
      <c r="H1" s="169"/>
      <c r="I1" s="108"/>
    </row>
    <row r="2" spans="1:9" s="1" customFormat="1" ht="59.25" x14ac:dyDescent="0.2">
      <c r="A2" s="109" t="s">
        <v>314</v>
      </c>
      <c r="B2" s="108" t="s">
        <v>158</v>
      </c>
      <c r="C2" s="110" t="s">
        <v>342</v>
      </c>
      <c r="D2" s="111" t="s">
        <v>340</v>
      </c>
      <c r="E2" s="112" t="s">
        <v>288</v>
      </c>
      <c r="F2" s="112" t="s">
        <v>289</v>
      </c>
      <c r="G2" s="112" t="s">
        <v>290</v>
      </c>
      <c r="H2" s="112" t="s">
        <v>344</v>
      </c>
      <c r="I2" s="108" t="s">
        <v>670</v>
      </c>
    </row>
    <row r="3" spans="1:9" s="1" customFormat="1" x14ac:dyDescent="0.2">
      <c r="A3" s="116" t="s">
        <v>0</v>
      </c>
      <c r="B3" s="116"/>
      <c r="C3" s="117">
        <v>86040</v>
      </c>
      <c r="D3" s="118">
        <v>38510</v>
      </c>
      <c r="E3" s="116"/>
      <c r="F3" s="116"/>
      <c r="G3" s="116"/>
      <c r="H3" s="116"/>
      <c r="I3" s="62"/>
    </row>
    <row r="4" spans="1:9" s="1" customFormat="1" x14ac:dyDescent="0.2">
      <c r="A4" s="113" t="s">
        <v>315</v>
      </c>
      <c r="B4" s="113"/>
      <c r="C4" s="114">
        <v>3040</v>
      </c>
      <c r="D4" s="115">
        <v>80555</v>
      </c>
      <c r="E4" s="113"/>
      <c r="F4" s="113"/>
      <c r="G4" s="113"/>
      <c r="H4" s="113">
        <v>39</v>
      </c>
      <c r="I4" s="62"/>
    </row>
    <row r="5" spans="1:9" s="7" customFormat="1" x14ac:dyDescent="0.2">
      <c r="A5" s="2" t="s">
        <v>162</v>
      </c>
      <c r="B5" s="2" t="s">
        <v>163</v>
      </c>
      <c r="C5" s="3">
        <v>80</v>
      </c>
      <c r="D5" s="4">
        <v>102009</v>
      </c>
      <c r="E5" s="5" t="s">
        <v>291</v>
      </c>
      <c r="F5" s="5" t="s">
        <v>295</v>
      </c>
      <c r="G5" s="5" t="s">
        <v>293</v>
      </c>
      <c r="H5" s="73"/>
      <c r="I5" s="2"/>
    </row>
    <row r="6" spans="1:9" s="7" customFormat="1" x14ac:dyDescent="0.2">
      <c r="A6" s="2" t="s">
        <v>3</v>
      </c>
      <c r="B6" s="2" t="s">
        <v>4</v>
      </c>
      <c r="C6" s="3">
        <v>140</v>
      </c>
      <c r="D6" s="4">
        <v>90276</v>
      </c>
      <c r="E6" s="5" t="s">
        <v>291</v>
      </c>
      <c r="F6" s="5" t="s">
        <v>295</v>
      </c>
      <c r="G6" s="5" t="s">
        <v>293</v>
      </c>
      <c r="H6" s="74"/>
      <c r="I6" s="2"/>
    </row>
    <row r="7" spans="1:9" s="7" customFormat="1" x14ac:dyDescent="0.2">
      <c r="A7" s="2" t="s">
        <v>5</v>
      </c>
      <c r="B7" s="2" t="s">
        <v>6</v>
      </c>
      <c r="C7" s="3">
        <v>30</v>
      </c>
      <c r="D7" s="4">
        <v>59389</v>
      </c>
      <c r="E7" s="5" t="s">
        <v>291</v>
      </c>
      <c r="F7" s="5" t="s">
        <v>295</v>
      </c>
      <c r="G7" s="5" t="s">
        <v>293</v>
      </c>
      <c r="H7" s="74"/>
      <c r="I7" s="2"/>
    </row>
    <row r="8" spans="1:9" s="7" customFormat="1" x14ac:dyDescent="0.2">
      <c r="A8" s="2" t="s">
        <v>7</v>
      </c>
      <c r="B8" s="2" t="s">
        <v>8</v>
      </c>
      <c r="C8" s="3">
        <v>170</v>
      </c>
      <c r="D8" s="4">
        <v>64240</v>
      </c>
      <c r="E8" s="5" t="s">
        <v>296</v>
      </c>
      <c r="F8" s="5" t="s">
        <v>295</v>
      </c>
      <c r="G8" s="5" t="s">
        <v>293</v>
      </c>
      <c r="H8" s="74"/>
      <c r="I8" s="2"/>
    </row>
    <row r="9" spans="1:9" s="7" customFormat="1" x14ac:dyDescent="0.2">
      <c r="A9" s="2" t="s">
        <v>9</v>
      </c>
      <c r="B9" s="2" t="s">
        <v>10</v>
      </c>
      <c r="C9" s="3">
        <v>100</v>
      </c>
      <c r="D9" s="4">
        <v>98657</v>
      </c>
      <c r="E9" s="5" t="s">
        <v>291</v>
      </c>
      <c r="F9" s="5" t="s">
        <v>292</v>
      </c>
      <c r="G9" s="5" t="s">
        <v>293</v>
      </c>
      <c r="H9" s="74"/>
      <c r="I9" s="2"/>
    </row>
    <row r="10" spans="1:9" s="1" customFormat="1" x14ac:dyDescent="0.2">
      <c r="A10" s="2" t="s">
        <v>11</v>
      </c>
      <c r="B10" s="2" t="s">
        <v>12</v>
      </c>
      <c r="C10" s="3">
        <v>250</v>
      </c>
      <c r="D10" s="4">
        <v>92765</v>
      </c>
      <c r="E10" s="5" t="s">
        <v>291</v>
      </c>
      <c r="F10" s="5" t="s">
        <v>292</v>
      </c>
      <c r="G10" s="5" t="s">
        <v>293</v>
      </c>
      <c r="H10" s="74"/>
      <c r="I10" s="62"/>
    </row>
    <row r="11" spans="1:9" s="7" customFormat="1" x14ac:dyDescent="0.2">
      <c r="A11" s="2" t="s">
        <v>13</v>
      </c>
      <c r="B11" s="2" t="s">
        <v>14</v>
      </c>
      <c r="C11" s="3">
        <v>150</v>
      </c>
      <c r="D11" s="4">
        <v>91713</v>
      </c>
      <c r="E11" s="5" t="s">
        <v>291</v>
      </c>
      <c r="F11" s="5" t="s">
        <v>295</v>
      </c>
      <c r="G11" s="5" t="s">
        <v>293</v>
      </c>
      <c r="H11" s="74"/>
      <c r="I11" s="2"/>
    </row>
    <row r="12" spans="1:9" s="7" customFormat="1" x14ac:dyDescent="0.2">
      <c r="A12" s="2" t="s">
        <v>15</v>
      </c>
      <c r="B12" s="2" t="s">
        <v>16</v>
      </c>
      <c r="C12" s="3">
        <v>70</v>
      </c>
      <c r="D12" s="4">
        <v>76070</v>
      </c>
      <c r="E12" s="5" t="s">
        <v>296</v>
      </c>
      <c r="F12" s="5" t="s">
        <v>292</v>
      </c>
      <c r="G12" s="5" t="s">
        <v>293</v>
      </c>
      <c r="H12" s="74"/>
      <c r="I12" s="2"/>
    </row>
    <row r="13" spans="1:9" s="7" customFormat="1" x14ac:dyDescent="0.2">
      <c r="A13" s="2" t="s">
        <v>164</v>
      </c>
      <c r="B13" s="2" t="s">
        <v>165</v>
      </c>
      <c r="C13" s="3">
        <v>20</v>
      </c>
      <c r="D13" s="4">
        <v>83529</v>
      </c>
      <c r="E13" s="5" t="s">
        <v>291</v>
      </c>
      <c r="F13" s="5" t="s">
        <v>295</v>
      </c>
      <c r="G13" s="5" t="s">
        <v>293</v>
      </c>
      <c r="H13" s="74"/>
      <c r="I13" s="2"/>
    </row>
    <row r="14" spans="1:9" s="7" customFormat="1" x14ac:dyDescent="0.2">
      <c r="A14" s="2" t="s">
        <v>17</v>
      </c>
      <c r="B14" s="2" t="s">
        <v>18</v>
      </c>
      <c r="C14" s="3">
        <v>50</v>
      </c>
      <c r="D14" s="4">
        <v>88987</v>
      </c>
      <c r="E14" s="5" t="s">
        <v>291</v>
      </c>
      <c r="F14" s="5" t="s">
        <v>295</v>
      </c>
      <c r="G14" s="5" t="s">
        <v>293</v>
      </c>
      <c r="H14" s="74"/>
      <c r="I14" s="2"/>
    </row>
    <row r="15" spans="1:9" s="1" customFormat="1" x14ac:dyDescent="0.2">
      <c r="A15" s="2" t="s">
        <v>166</v>
      </c>
      <c r="B15" s="2" t="s">
        <v>167</v>
      </c>
      <c r="C15" s="3">
        <v>20</v>
      </c>
      <c r="D15" s="4">
        <v>84413</v>
      </c>
      <c r="E15" s="5" t="s">
        <v>291</v>
      </c>
      <c r="F15" s="5" t="s">
        <v>295</v>
      </c>
      <c r="G15" s="5" t="s">
        <v>293</v>
      </c>
      <c r="H15" s="74"/>
      <c r="I15" s="62"/>
    </row>
    <row r="16" spans="1:9" s="7" customFormat="1" x14ac:dyDescent="0.2">
      <c r="A16" s="2" t="s">
        <v>19</v>
      </c>
      <c r="B16" s="2" t="s">
        <v>20</v>
      </c>
      <c r="C16" s="3">
        <v>190</v>
      </c>
      <c r="D16" s="4">
        <v>76130</v>
      </c>
      <c r="E16" s="5" t="s">
        <v>294</v>
      </c>
      <c r="F16" s="5" t="s">
        <v>292</v>
      </c>
      <c r="G16" s="5" t="s">
        <v>293</v>
      </c>
      <c r="H16" s="74"/>
      <c r="I16" s="2"/>
    </row>
    <row r="17" spans="1:9" s="7" customFormat="1" x14ac:dyDescent="0.2">
      <c r="A17" s="2" t="s">
        <v>21</v>
      </c>
      <c r="B17" s="2" t="s">
        <v>22</v>
      </c>
      <c r="C17" s="3">
        <v>130</v>
      </c>
      <c r="D17" s="4">
        <v>86227</v>
      </c>
      <c r="E17" s="5" t="s">
        <v>297</v>
      </c>
      <c r="F17" s="5" t="s">
        <v>295</v>
      </c>
      <c r="G17" s="5" t="s">
        <v>293</v>
      </c>
      <c r="H17" s="74"/>
      <c r="I17" s="2"/>
    </row>
    <row r="18" spans="1:9" s="7" customFormat="1" x14ac:dyDescent="0.2">
      <c r="A18" s="8" t="s">
        <v>299</v>
      </c>
      <c r="B18" s="9" t="s">
        <v>298</v>
      </c>
      <c r="C18" s="10" t="s">
        <v>332</v>
      </c>
      <c r="D18" s="11" t="s">
        <v>333</v>
      </c>
      <c r="E18" s="5" t="s">
        <v>297</v>
      </c>
      <c r="F18" s="5" t="s">
        <v>295</v>
      </c>
      <c r="G18" s="5" t="s">
        <v>293</v>
      </c>
      <c r="H18" s="74"/>
      <c r="I18" s="64" t="s">
        <v>334</v>
      </c>
    </row>
    <row r="19" spans="1:9" s="1" customFormat="1" x14ac:dyDescent="0.2">
      <c r="A19" s="2" t="s">
        <v>254</v>
      </c>
      <c r="B19" s="2" t="s">
        <v>255</v>
      </c>
      <c r="C19" s="3">
        <v>140</v>
      </c>
      <c r="D19" s="4">
        <v>45990</v>
      </c>
      <c r="E19" s="5" t="s">
        <v>296</v>
      </c>
      <c r="F19" s="5" t="s">
        <v>295</v>
      </c>
      <c r="G19" s="5" t="s">
        <v>293</v>
      </c>
      <c r="H19" s="74"/>
      <c r="I19" s="62"/>
    </row>
    <row r="20" spans="1:9" s="7" customFormat="1" x14ac:dyDescent="0.2">
      <c r="A20" s="2" t="s">
        <v>23</v>
      </c>
      <c r="B20" s="2" t="s">
        <v>24</v>
      </c>
      <c r="C20" s="3">
        <v>280</v>
      </c>
      <c r="D20" s="4">
        <v>74777</v>
      </c>
      <c r="E20" s="5" t="s">
        <v>291</v>
      </c>
      <c r="F20" s="5" t="s">
        <v>293</v>
      </c>
      <c r="G20" s="5" t="s">
        <v>293</v>
      </c>
      <c r="H20" s="74"/>
      <c r="I20" s="2"/>
    </row>
    <row r="21" spans="1:9" s="7" customFormat="1" x14ac:dyDescent="0.2">
      <c r="A21" s="2" t="s">
        <v>25</v>
      </c>
      <c r="B21" s="2" t="s">
        <v>26</v>
      </c>
      <c r="C21" s="3">
        <v>20</v>
      </c>
      <c r="D21" s="4">
        <v>58765</v>
      </c>
      <c r="E21" s="5" t="s">
        <v>296</v>
      </c>
      <c r="F21" s="5" t="s">
        <v>295</v>
      </c>
      <c r="G21" s="5" t="s">
        <v>301</v>
      </c>
      <c r="H21" s="74"/>
      <c r="I21" s="2"/>
    </row>
    <row r="22" spans="1:9" s="7" customFormat="1" x14ac:dyDescent="0.2">
      <c r="A22" s="2" t="s">
        <v>256</v>
      </c>
      <c r="B22" s="2" t="s">
        <v>257</v>
      </c>
      <c r="C22" s="3">
        <v>60</v>
      </c>
      <c r="D22" s="4">
        <v>38752</v>
      </c>
      <c r="E22" s="5" t="s">
        <v>296</v>
      </c>
      <c r="F22" s="5" t="s">
        <v>295</v>
      </c>
      <c r="G22" s="5" t="s">
        <v>293</v>
      </c>
      <c r="H22" s="74"/>
      <c r="I22" s="2"/>
    </row>
    <row r="23" spans="1:9" s="7" customFormat="1" x14ac:dyDescent="0.2">
      <c r="A23" s="2" t="s">
        <v>27</v>
      </c>
      <c r="B23" s="2" t="s">
        <v>28</v>
      </c>
      <c r="C23" s="3">
        <v>170</v>
      </c>
      <c r="D23" s="4">
        <v>47457</v>
      </c>
      <c r="E23" s="5" t="s">
        <v>291</v>
      </c>
      <c r="F23" s="5" t="s">
        <v>295</v>
      </c>
      <c r="G23" s="5" t="s">
        <v>293</v>
      </c>
      <c r="H23" s="74"/>
      <c r="I23" s="2"/>
    </row>
    <row r="24" spans="1:9" s="7" customFormat="1" x14ac:dyDescent="0.2">
      <c r="A24" s="2" t="s">
        <v>29</v>
      </c>
      <c r="B24" s="2" t="s">
        <v>30</v>
      </c>
      <c r="C24" s="3">
        <v>190</v>
      </c>
      <c r="D24" s="4">
        <v>90225</v>
      </c>
      <c r="E24" s="5" t="s">
        <v>296</v>
      </c>
      <c r="F24" s="5" t="s">
        <v>295</v>
      </c>
      <c r="G24" s="5" t="s">
        <v>293</v>
      </c>
      <c r="H24" s="74"/>
      <c r="I24" s="2"/>
    </row>
    <row r="25" spans="1:9" s="7" customFormat="1" x14ac:dyDescent="0.2">
      <c r="A25" s="2" t="s">
        <v>160</v>
      </c>
      <c r="B25" s="2" t="s">
        <v>161</v>
      </c>
      <c r="C25" s="3">
        <v>130</v>
      </c>
      <c r="D25" s="4">
        <v>137617</v>
      </c>
      <c r="E25" s="5" t="s">
        <v>291</v>
      </c>
      <c r="F25" s="5" t="s">
        <v>292</v>
      </c>
      <c r="G25" s="5" t="s">
        <v>293</v>
      </c>
      <c r="H25" s="74"/>
      <c r="I25" s="2"/>
    </row>
    <row r="26" spans="1:9" s="7" customFormat="1" x14ac:dyDescent="0.2">
      <c r="A26" s="2" t="s">
        <v>1</v>
      </c>
      <c r="B26" s="2" t="s">
        <v>2</v>
      </c>
      <c r="C26" s="3">
        <v>650</v>
      </c>
      <c r="D26" s="4">
        <v>103662</v>
      </c>
      <c r="E26" s="5" t="s">
        <v>296</v>
      </c>
      <c r="F26" s="5" t="s">
        <v>293</v>
      </c>
      <c r="G26" s="5" t="s">
        <v>302</v>
      </c>
      <c r="H26" s="75"/>
      <c r="I26" s="2"/>
    </row>
    <row r="27" spans="1:9" s="7" customFormat="1" x14ac:dyDescent="0.2">
      <c r="A27" s="113" t="s">
        <v>316</v>
      </c>
      <c r="B27" s="113"/>
      <c r="C27" s="114">
        <v>3000</v>
      </c>
      <c r="D27" s="115">
        <v>54211</v>
      </c>
      <c r="E27" s="119"/>
      <c r="F27" s="119"/>
      <c r="G27" s="119"/>
      <c r="H27" s="119">
        <v>12</v>
      </c>
      <c r="I27" s="2"/>
    </row>
    <row r="28" spans="1:9" s="1" customFormat="1" x14ac:dyDescent="0.2">
      <c r="A28" s="2" t="s">
        <v>168</v>
      </c>
      <c r="B28" s="2" t="s">
        <v>169</v>
      </c>
      <c r="C28" s="3">
        <v>10</v>
      </c>
      <c r="D28" s="4">
        <v>69781</v>
      </c>
      <c r="E28" s="5" t="s">
        <v>296</v>
      </c>
      <c r="F28" s="5" t="s">
        <v>293</v>
      </c>
      <c r="G28" s="5" t="s">
        <v>302</v>
      </c>
      <c r="H28" s="73"/>
      <c r="I28" s="62"/>
    </row>
    <row r="29" spans="1:9" s="7" customFormat="1" x14ac:dyDescent="0.2">
      <c r="A29" s="2" t="s">
        <v>31</v>
      </c>
      <c r="B29" s="2" t="s">
        <v>32</v>
      </c>
      <c r="C29" s="3">
        <v>90</v>
      </c>
      <c r="D29" s="4">
        <v>52853</v>
      </c>
      <c r="E29" s="5" t="s">
        <v>296</v>
      </c>
      <c r="F29" s="5" t="s">
        <v>293</v>
      </c>
      <c r="G29" s="5" t="s">
        <v>302</v>
      </c>
      <c r="H29" s="74"/>
      <c r="I29" s="2"/>
    </row>
    <row r="30" spans="1:9" s="7" customFormat="1" x14ac:dyDescent="0.2">
      <c r="A30" s="2" t="s">
        <v>170</v>
      </c>
      <c r="B30" s="2" t="s">
        <v>171</v>
      </c>
      <c r="C30" s="3">
        <v>200</v>
      </c>
      <c r="D30" s="4">
        <v>61351</v>
      </c>
      <c r="E30" s="5" t="s">
        <v>296</v>
      </c>
      <c r="F30" s="5" t="s">
        <v>293</v>
      </c>
      <c r="G30" s="5" t="s">
        <v>302</v>
      </c>
      <c r="H30" s="74"/>
      <c r="I30" s="2"/>
    </row>
    <row r="31" spans="1:9" s="7" customFormat="1" x14ac:dyDescent="0.2">
      <c r="A31" s="2" t="s">
        <v>33</v>
      </c>
      <c r="B31" s="2" t="s">
        <v>34</v>
      </c>
      <c r="C31" s="3">
        <v>180</v>
      </c>
      <c r="D31" s="4">
        <v>47885</v>
      </c>
      <c r="E31" s="5" t="s">
        <v>296</v>
      </c>
      <c r="F31" s="5" t="s">
        <v>293</v>
      </c>
      <c r="G31" s="5" t="s">
        <v>302</v>
      </c>
      <c r="H31" s="74"/>
      <c r="I31" s="2"/>
    </row>
    <row r="32" spans="1:9" s="7" customFormat="1" x14ac:dyDescent="0.2">
      <c r="A32" s="2" t="s">
        <v>35</v>
      </c>
      <c r="B32" s="2" t="s">
        <v>36</v>
      </c>
      <c r="C32" s="3">
        <v>120</v>
      </c>
      <c r="D32" s="4">
        <v>51606</v>
      </c>
      <c r="E32" s="5" t="s">
        <v>291</v>
      </c>
      <c r="F32" s="5" t="s">
        <v>293</v>
      </c>
      <c r="G32" s="5" t="s">
        <v>301</v>
      </c>
      <c r="H32" s="74"/>
      <c r="I32" s="2"/>
    </row>
    <row r="33" spans="1:9" s="7" customFormat="1" x14ac:dyDescent="0.2">
      <c r="A33" s="2" t="s">
        <v>37</v>
      </c>
      <c r="B33" s="2" t="s">
        <v>38</v>
      </c>
      <c r="C33" s="3">
        <v>150</v>
      </c>
      <c r="D33" s="4">
        <v>52098</v>
      </c>
      <c r="E33" s="5" t="s">
        <v>291</v>
      </c>
      <c r="F33" s="5" t="s">
        <v>293</v>
      </c>
      <c r="G33" s="5" t="s">
        <v>293</v>
      </c>
      <c r="H33" s="74"/>
      <c r="I33" s="2"/>
    </row>
    <row r="34" spans="1:9" s="7" customFormat="1" x14ac:dyDescent="0.2">
      <c r="A34" s="2" t="s">
        <v>39</v>
      </c>
      <c r="B34" s="2" t="s">
        <v>159</v>
      </c>
      <c r="C34" s="3">
        <v>310</v>
      </c>
      <c r="D34" s="4">
        <v>48986</v>
      </c>
      <c r="E34" s="5" t="s">
        <v>291</v>
      </c>
      <c r="F34" s="5" t="s">
        <v>293</v>
      </c>
      <c r="G34" s="5" t="s">
        <v>293</v>
      </c>
      <c r="H34" s="74"/>
      <c r="I34" s="2"/>
    </row>
    <row r="35" spans="1:9" s="7" customFormat="1" x14ac:dyDescent="0.2">
      <c r="A35" s="2" t="s">
        <v>40</v>
      </c>
      <c r="B35" s="2" t="s">
        <v>41</v>
      </c>
      <c r="C35" s="3">
        <v>170</v>
      </c>
      <c r="D35" s="4">
        <v>65399</v>
      </c>
      <c r="E35" s="5" t="s">
        <v>291</v>
      </c>
      <c r="F35" s="5" t="s">
        <v>295</v>
      </c>
      <c r="G35" s="5" t="s">
        <v>293</v>
      </c>
      <c r="H35" s="74"/>
      <c r="I35" s="2"/>
    </row>
    <row r="36" spans="1:9" s="7" customFormat="1" x14ac:dyDescent="0.2">
      <c r="A36" s="2" t="s">
        <v>172</v>
      </c>
      <c r="B36" s="2" t="s">
        <v>173</v>
      </c>
      <c r="C36" s="3">
        <v>50</v>
      </c>
      <c r="D36" s="4">
        <v>50538</v>
      </c>
      <c r="E36" s="5" t="s">
        <v>291</v>
      </c>
      <c r="F36" s="5" t="s">
        <v>293</v>
      </c>
      <c r="G36" s="5" t="s">
        <v>293</v>
      </c>
      <c r="H36" s="74"/>
      <c r="I36" s="2"/>
    </row>
    <row r="37" spans="1:9" s="7" customFormat="1" x14ac:dyDescent="0.2">
      <c r="A37" s="2" t="s">
        <v>174</v>
      </c>
      <c r="B37" s="2" t="s">
        <v>175</v>
      </c>
      <c r="C37" s="3">
        <v>170</v>
      </c>
      <c r="D37" s="4">
        <v>41220</v>
      </c>
      <c r="E37" s="5" t="s">
        <v>291</v>
      </c>
      <c r="F37" s="5" t="s">
        <v>293</v>
      </c>
      <c r="G37" s="5" t="s">
        <v>293</v>
      </c>
      <c r="H37" s="74"/>
      <c r="I37" s="2"/>
    </row>
    <row r="38" spans="1:9" s="7" customFormat="1" x14ac:dyDescent="0.2">
      <c r="A38" s="2" t="s">
        <v>176</v>
      </c>
      <c r="B38" s="2" t="s">
        <v>177</v>
      </c>
      <c r="C38" s="3">
        <v>260</v>
      </c>
      <c r="D38" s="4">
        <v>47172</v>
      </c>
      <c r="E38" s="5" t="s">
        <v>291</v>
      </c>
      <c r="F38" s="5" t="s">
        <v>293</v>
      </c>
      <c r="G38" s="5" t="s">
        <v>293</v>
      </c>
      <c r="H38" s="74"/>
      <c r="I38" s="2"/>
    </row>
    <row r="39" spans="1:9" s="7" customFormat="1" x14ac:dyDescent="0.2">
      <c r="A39" s="2" t="s">
        <v>42</v>
      </c>
      <c r="B39" s="2" t="s">
        <v>43</v>
      </c>
      <c r="C39" s="3">
        <v>350</v>
      </c>
      <c r="D39" s="4">
        <v>50775</v>
      </c>
      <c r="E39" s="5" t="s">
        <v>296</v>
      </c>
      <c r="F39" s="5" t="s">
        <v>305</v>
      </c>
      <c r="G39" s="5" t="s">
        <v>302</v>
      </c>
      <c r="H39" s="74"/>
      <c r="I39" s="2"/>
    </row>
    <row r="40" spans="1:9" s="7" customFormat="1" x14ac:dyDescent="0.2">
      <c r="A40" s="2" t="s">
        <v>44</v>
      </c>
      <c r="B40" s="2" t="s">
        <v>45</v>
      </c>
      <c r="C40" s="3">
        <v>480</v>
      </c>
      <c r="D40" s="4">
        <v>61794</v>
      </c>
      <c r="E40" s="5" t="s">
        <v>291</v>
      </c>
      <c r="F40" s="5" t="s">
        <v>293</v>
      </c>
      <c r="G40" s="5" t="s">
        <v>293</v>
      </c>
      <c r="H40" s="74"/>
      <c r="I40" s="2"/>
    </row>
    <row r="41" spans="1:9" s="7" customFormat="1" x14ac:dyDescent="0.2">
      <c r="A41" s="2" t="s">
        <v>178</v>
      </c>
      <c r="B41" s="2" t="s">
        <v>179</v>
      </c>
      <c r="C41" s="3">
        <v>40</v>
      </c>
      <c r="D41" s="4">
        <v>48317</v>
      </c>
      <c r="E41" s="5" t="s">
        <v>291</v>
      </c>
      <c r="F41" s="5" t="s">
        <v>293</v>
      </c>
      <c r="G41" s="5" t="s">
        <v>293</v>
      </c>
      <c r="H41" s="74"/>
      <c r="I41" s="2"/>
    </row>
    <row r="42" spans="1:9" s="7" customFormat="1" x14ac:dyDescent="0.2">
      <c r="A42" s="2" t="s">
        <v>46</v>
      </c>
      <c r="B42" s="2" t="s">
        <v>47</v>
      </c>
      <c r="C42" s="3">
        <v>90</v>
      </c>
      <c r="D42" s="4">
        <v>66938</v>
      </c>
      <c r="E42" s="5" t="s">
        <v>291</v>
      </c>
      <c r="F42" s="5" t="s">
        <v>293</v>
      </c>
      <c r="G42" s="5" t="s">
        <v>293</v>
      </c>
      <c r="H42" s="74"/>
      <c r="I42" s="2"/>
    </row>
    <row r="43" spans="1:9" s="7" customFormat="1" x14ac:dyDescent="0.2">
      <c r="A43" s="2" t="s">
        <v>48</v>
      </c>
      <c r="B43" s="2" t="s">
        <v>49</v>
      </c>
      <c r="C43" s="3">
        <v>270</v>
      </c>
      <c r="D43" s="4">
        <v>61800</v>
      </c>
      <c r="E43" s="5" t="s">
        <v>296</v>
      </c>
      <c r="F43" s="5" t="s">
        <v>293</v>
      </c>
      <c r="G43" s="5" t="s">
        <v>301</v>
      </c>
      <c r="H43" s="74"/>
      <c r="I43" s="2"/>
    </row>
    <row r="44" spans="1:9" s="7" customFormat="1" x14ac:dyDescent="0.2">
      <c r="A44" s="2" t="s">
        <v>180</v>
      </c>
      <c r="B44" s="2" t="s">
        <v>181</v>
      </c>
      <c r="C44" s="3">
        <v>20</v>
      </c>
      <c r="D44" s="4">
        <v>44709</v>
      </c>
      <c r="E44" s="5" t="s">
        <v>296</v>
      </c>
      <c r="F44" s="5" t="s">
        <v>293</v>
      </c>
      <c r="G44" s="5" t="s">
        <v>301</v>
      </c>
      <c r="H44" s="74"/>
      <c r="I44" s="2"/>
    </row>
    <row r="45" spans="1:9" s="7" customFormat="1" x14ac:dyDescent="0.2">
      <c r="A45" s="2" t="s">
        <v>182</v>
      </c>
      <c r="B45" s="2" t="s">
        <v>183</v>
      </c>
      <c r="C45" s="3">
        <v>40</v>
      </c>
      <c r="D45" s="4">
        <v>52582</v>
      </c>
      <c r="E45" s="5" t="s">
        <v>291</v>
      </c>
      <c r="F45" s="5" t="s">
        <v>293</v>
      </c>
      <c r="G45" s="5" t="s">
        <v>301</v>
      </c>
      <c r="H45" s="75"/>
      <c r="I45" s="2"/>
    </row>
    <row r="46" spans="1:9" s="7" customFormat="1" x14ac:dyDescent="0.2">
      <c r="A46" s="113" t="s">
        <v>317</v>
      </c>
      <c r="B46" s="113"/>
      <c r="C46" s="114">
        <v>1090</v>
      </c>
      <c r="D46" s="115">
        <v>62411</v>
      </c>
      <c r="E46" s="119"/>
      <c r="F46" s="119"/>
      <c r="G46" s="119"/>
      <c r="H46" s="119">
        <v>31</v>
      </c>
      <c r="I46" s="2"/>
    </row>
    <row r="47" spans="1:9" s="7" customFormat="1" x14ac:dyDescent="0.2">
      <c r="A47" s="2" t="s">
        <v>50</v>
      </c>
      <c r="B47" s="2" t="s">
        <v>51</v>
      </c>
      <c r="C47" s="3">
        <v>240</v>
      </c>
      <c r="D47" s="4">
        <v>76744</v>
      </c>
      <c r="E47" s="5" t="s">
        <v>291</v>
      </c>
      <c r="F47" s="5" t="s">
        <v>293</v>
      </c>
      <c r="G47" s="5" t="s">
        <v>293</v>
      </c>
      <c r="H47" s="73"/>
      <c r="I47" s="2"/>
    </row>
    <row r="48" spans="1:9" s="7" customFormat="1" x14ac:dyDescent="0.2">
      <c r="A48" s="2" t="s">
        <v>184</v>
      </c>
      <c r="B48" s="2" t="s">
        <v>185</v>
      </c>
      <c r="C48" s="3">
        <v>140</v>
      </c>
      <c r="D48" s="4">
        <v>55378</v>
      </c>
      <c r="E48" s="5" t="s">
        <v>291</v>
      </c>
      <c r="F48" s="5" t="s">
        <v>293</v>
      </c>
      <c r="G48" s="5" t="s">
        <v>293</v>
      </c>
      <c r="H48" s="74"/>
      <c r="I48" s="2"/>
    </row>
    <row r="49" spans="1:9" s="7" customFormat="1" x14ac:dyDescent="0.2">
      <c r="A49" s="2" t="s">
        <v>186</v>
      </c>
      <c r="B49" s="2" t="s">
        <v>187</v>
      </c>
      <c r="C49" s="3">
        <v>110</v>
      </c>
      <c r="D49" s="4">
        <v>76774</v>
      </c>
      <c r="E49" s="5" t="s">
        <v>291</v>
      </c>
      <c r="F49" s="5" t="s">
        <v>293</v>
      </c>
      <c r="G49" s="5" t="s">
        <v>293</v>
      </c>
      <c r="H49" s="74"/>
      <c r="I49" s="2"/>
    </row>
    <row r="50" spans="1:9" s="7" customFormat="1" x14ac:dyDescent="0.2">
      <c r="A50" s="9" t="s">
        <v>660</v>
      </c>
      <c r="B50" s="9" t="s">
        <v>309</v>
      </c>
      <c r="C50" s="10" t="s">
        <v>332</v>
      </c>
      <c r="D50" s="11" t="s">
        <v>333</v>
      </c>
      <c r="E50" s="5" t="s">
        <v>291</v>
      </c>
      <c r="F50" s="5" t="s">
        <v>293</v>
      </c>
      <c r="G50" s="5" t="s">
        <v>293</v>
      </c>
      <c r="H50" s="74"/>
      <c r="I50" s="64" t="s">
        <v>335</v>
      </c>
    </row>
    <row r="51" spans="1:9" s="7" customFormat="1" x14ac:dyDescent="0.2">
      <c r="A51" s="2" t="s">
        <v>188</v>
      </c>
      <c r="B51" s="2" t="s">
        <v>189</v>
      </c>
      <c r="C51" s="3">
        <v>40</v>
      </c>
      <c r="D51" s="4">
        <v>61646</v>
      </c>
      <c r="E51" s="5" t="s">
        <v>291</v>
      </c>
      <c r="F51" s="5" t="s">
        <v>295</v>
      </c>
      <c r="G51" s="5" t="s">
        <v>293</v>
      </c>
      <c r="H51" s="74"/>
      <c r="I51" s="2"/>
    </row>
    <row r="52" spans="1:9" s="7" customFormat="1" x14ac:dyDescent="0.2">
      <c r="A52" s="2" t="s">
        <v>52</v>
      </c>
      <c r="B52" s="2" t="s">
        <v>53</v>
      </c>
      <c r="C52" s="3">
        <v>160</v>
      </c>
      <c r="D52" s="4">
        <v>58669</v>
      </c>
      <c r="E52" s="5" t="s">
        <v>291</v>
      </c>
      <c r="F52" s="5" t="s">
        <v>293</v>
      </c>
      <c r="G52" s="5" t="s">
        <v>293</v>
      </c>
      <c r="H52" s="74"/>
      <c r="I52" s="2"/>
    </row>
    <row r="53" spans="1:9" s="7" customFormat="1" x14ac:dyDescent="0.2">
      <c r="A53" s="2" t="s">
        <v>258</v>
      </c>
      <c r="B53" s="2" t="s">
        <v>54</v>
      </c>
      <c r="C53" s="3">
        <v>220</v>
      </c>
      <c r="D53" s="4">
        <v>46209</v>
      </c>
      <c r="E53" s="5" t="s">
        <v>300</v>
      </c>
      <c r="F53" s="5" t="s">
        <v>293</v>
      </c>
      <c r="G53" s="5" t="s">
        <v>301</v>
      </c>
      <c r="H53" s="74"/>
      <c r="I53" s="2"/>
    </row>
    <row r="54" spans="1:9" s="7" customFormat="1" x14ac:dyDescent="0.2">
      <c r="A54" s="2" t="s">
        <v>55</v>
      </c>
      <c r="B54" s="2" t="s">
        <v>56</v>
      </c>
      <c r="C54" s="3">
        <v>80</v>
      </c>
      <c r="D54" s="4">
        <v>60941</v>
      </c>
      <c r="E54" s="5" t="s">
        <v>291</v>
      </c>
      <c r="F54" s="5" t="s">
        <v>295</v>
      </c>
      <c r="G54" s="5" t="s">
        <v>293</v>
      </c>
      <c r="H54" s="74"/>
      <c r="I54" s="2"/>
    </row>
    <row r="55" spans="1:9" s="7" customFormat="1" x14ac:dyDescent="0.2">
      <c r="A55" s="2" t="s">
        <v>259</v>
      </c>
      <c r="B55" s="2" t="s">
        <v>57</v>
      </c>
      <c r="C55" s="3">
        <v>70</v>
      </c>
      <c r="D55" s="4">
        <v>58947</v>
      </c>
      <c r="E55" s="5" t="s">
        <v>291</v>
      </c>
      <c r="F55" s="5" t="s">
        <v>293</v>
      </c>
      <c r="G55" s="5" t="s">
        <v>293</v>
      </c>
      <c r="H55" s="74"/>
      <c r="I55" s="2"/>
    </row>
    <row r="56" spans="1:9" s="7" customFormat="1" x14ac:dyDescent="0.2">
      <c r="A56" s="2" t="s">
        <v>190</v>
      </c>
      <c r="B56" s="2" t="s">
        <v>191</v>
      </c>
      <c r="C56" s="3">
        <v>30</v>
      </c>
      <c r="D56" s="4">
        <v>66395</v>
      </c>
      <c r="E56" s="5" t="s">
        <v>291</v>
      </c>
      <c r="F56" s="5" t="s">
        <v>293</v>
      </c>
      <c r="G56" s="5" t="s">
        <v>293</v>
      </c>
      <c r="H56" s="75"/>
      <c r="I56" s="2"/>
    </row>
    <row r="57" spans="1:9" s="7" customFormat="1" x14ac:dyDescent="0.2">
      <c r="A57" s="113" t="s">
        <v>318</v>
      </c>
      <c r="B57" s="113"/>
      <c r="C57" s="114">
        <v>850</v>
      </c>
      <c r="D57" s="115">
        <v>58187</v>
      </c>
      <c r="E57" s="119"/>
      <c r="F57" s="119"/>
      <c r="G57" s="119"/>
      <c r="H57" s="119">
        <v>26</v>
      </c>
      <c r="I57" s="2"/>
    </row>
    <row r="58" spans="1:9" s="15" customFormat="1" x14ac:dyDescent="0.2">
      <c r="A58" s="12" t="s">
        <v>310</v>
      </c>
      <c r="B58" s="12" t="s">
        <v>345</v>
      </c>
      <c r="C58" s="13" t="s">
        <v>332</v>
      </c>
      <c r="D58" s="14" t="s">
        <v>333</v>
      </c>
      <c r="E58" s="5" t="s">
        <v>291</v>
      </c>
      <c r="F58" s="5" t="s">
        <v>293</v>
      </c>
      <c r="G58" s="5" t="s">
        <v>311</v>
      </c>
      <c r="H58" s="73"/>
      <c r="I58" s="64" t="s">
        <v>336</v>
      </c>
    </row>
    <row r="59" spans="1:9" s="7" customFormat="1" x14ac:dyDescent="0.2">
      <c r="A59" s="2" t="s">
        <v>192</v>
      </c>
      <c r="B59" s="2" t="s">
        <v>193</v>
      </c>
      <c r="C59" s="3">
        <v>50</v>
      </c>
      <c r="D59" s="4">
        <v>79561</v>
      </c>
      <c r="E59" s="5" t="s">
        <v>291</v>
      </c>
      <c r="F59" s="5" t="s">
        <v>293</v>
      </c>
      <c r="G59" s="5" t="s">
        <v>293</v>
      </c>
      <c r="H59" s="74"/>
      <c r="I59" s="2"/>
    </row>
    <row r="60" spans="1:9" s="7" customFormat="1" x14ac:dyDescent="0.2">
      <c r="A60" s="2" t="s">
        <v>194</v>
      </c>
      <c r="B60" s="2" t="s">
        <v>195</v>
      </c>
      <c r="C60" s="3">
        <v>20</v>
      </c>
      <c r="D60" s="4">
        <v>71284</v>
      </c>
      <c r="E60" s="5" t="s">
        <v>291</v>
      </c>
      <c r="F60" s="5" t="s">
        <v>293</v>
      </c>
      <c r="G60" s="5" t="s">
        <v>293</v>
      </c>
      <c r="H60" s="74"/>
      <c r="I60" s="2"/>
    </row>
    <row r="61" spans="1:9" s="7" customFormat="1" x14ac:dyDescent="0.2">
      <c r="A61" s="2" t="s">
        <v>260</v>
      </c>
      <c r="B61" s="2" t="s">
        <v>261</v>
      </c>
      <c r="C61" s="3">
        <v>520</v>
      </c>
      <c r="D61" s="4">
        <v>73881</v>
      </c>
      <c r="E61" s="5" t="s">
        <v>291</v>
      </c>
      <c r="F61" s="5" t="s">
        <v>293</v>
      </c>
      <c r="G61" s="5" t="s">
        <v>293</v>
      </c>
      <c r="H61" s="74"/>
      <c r="I61" s="2"/>
    </row>
    <row r="62" spans="1:9" s="7" customFormat="1" x14ac:dyDescent="0.2">
      <c r="A62" s="2" t="s">
        <v>262</v>
      </c>
      <c r="B62" s="2" t="s">
        <v>263</v>
      </c>
      <c r="C62" s="3">
        <v>20</v>
      </c>
      <c r="D62" s="4">
        <v>78659</v>
      </c>
      <c r="E62" s="5" t="s">
        <v>291</v>
      </c>
      <c r="F62" s="5" t="s">
        <v>293</v>
      </c>
      <c r="G62" s="5" t="s">
        <v>293</v>
      </c>
      <c r="H62" s="74"/>
      <c r="I62" s="2"/>
    </row>
    <row r="63" spans="1:9" s="7" customFormat="1" x14ac:dyDescent="0.2">
      <c r="A63" s="9" t="s">
        <v>313</v>
      </c>
      <c r="B63" s="9" t="s">
        <v>312</v>
      </c>
      <c r="C63" s="10" t="s">
        <v>332</v>
      </c>
      <c r="D63" s="11" t="s">
        <v>333</v>
      </c>
      <c r="E63" s="5" t="s">
        <v>291</v>
      </c>
      <c r="F63" s="5" t="s">
        <v>293</v>
      </c>
      <c r="G63" s="5" t="s">
        <v>293</v>
      </c>
      <c r="H63" s="74"/>
      <c r="I63" s="64" t="s">
        <v>337</v>
      </c>
    </row>
    <row r="64" spans="1:9" s="7" customFormat="1" x14ac:dyDescent="0.2">
      <c r="A64" s="2" t="s">
        <v>58</v>
      </c>
      <c r="B64" s="2" t="s">
        <v>59</v>
      </c>
      <c r="C64" s="3">
        <v>70</v>
      </c>
      <c r="D64" s="4">
        <v>41227</v>
      </c>
      <c r="E64" s="5" t="s">
        <v>294</v>
      </c>
      <c r="F64" s="5" t="s">
        <v>293</v>
      </c>
      <c r="G64" s="5" t="s">
        <v>293</v>
      </c>
      <c r="H64" s="74"/>
      <c r="I64" s="2"/>
    </row>
    <row r="65" spans="1:9" s="7" customFormat="1" x14ac:dyDescent="0.2">
      <c r="A65" s="2" t="s">
        <v>60</v>
      </c>
      <c r="B65" s="2" t="s">
        <v>61</v>
      </c>
      <c r="C65" s="3">
        <v>30</v>
      </c>
      <c r="D65" s="4">
        <v>46944</v>
      </c>
      <c r="E65" s="5" t="s">
        <v>294</v>
      </c>
      <c r="F65" s="5" t="s">
        <v>293</v>
      </c>
      <c r="G65" s="5" t="s">
        <v>293</v>
      </c>
      <c r="H65" s="74"/>
      <c r="I65" s="2"/>
    </row>
    <row r="66" spans="1:9" s="7" customFormat="1" x14ac:dyDescent="0.2">
      <c r="A66" s="2" t="s">
        <v>62</v>
      </c>
      <c r="B66" s="2" t="s">
        <v>63</v>
      </c>
      <c r="C66" s="3">
        <v>20</v>
      </c>
      <c r="D66" s="4">
        <v>56528</v>
      </c>
      <c r="E66" s="5" t="s">
        <v>294</v>
      </c>
      <c r="F66" s="5" t="s">
        <v>293</v>
      </c>
      <c r="G66" s="5" t="s">
        <v>293</v>
      </c>
      <c r="H66" s="74"/>
      <c r="I66" s="2"/>
    </row>
    <row r="67" spans="1:9" s="7" customFormat="1" x14ac:dyDescent="0.2">
      <c r="A67" s="2" t="s">
        <v>196</v>
      </c>
      <c r="B67" s="2" t="s">
        <v>197</v>
      </c>
      <c r="C67" s="3">
        <v>50</v>
      </c>
      <c r="D67" s="4">
        <v>47261</v>
      </c>
      <c r="E67" s="5" t="s">
        <v>294</v>
      </c>
      <c r="F67" s="5" t="s">
        <v>293</v>
      </c>
      <c r="G67" s="5" t="s">
        <v>293</v>
      </c>
      <c r="H67" s="75"/>
      <c r="I67" s="2"/>
    </row>
    <row r="68" spans="1:9" s="7" customFormat="1" x14ac:dyDescent="0.2">
      <c r="A68" s="113" t="s">
        <v>343</v>
      </c>
      <c r="B68" s="113"/>
      <c r="C68" s="114"/>
      <c r="D68" s="115"/>
      <c r="E68" s="119"/>
      <c r="F68" s="119"/>
      <c r="G68" s="119"/>
      <c r="H68" s="119">
        <v>0</v>
      </c>
      <c r="I68" s="2"/>
    </row>
    <row r="69" spans="1:9" s="7" customFormat="1" x14ac:dyDescent="0.2">
      <c r="A69" s="2" t="s">
        <v>198</v>
      </c>
      <c r="B69" s="2" t="s">
        <v>199</v>
      </c>
      <c r="C69" s="3">
        <v>20</v>
      </c>
      <c r="D69" s="4">
        <v>41979</v>
      </c>
      <c r="E69" s="5" t="s">
        <v>294</v>
      </c>
      <c r="F69" s="5" t="s">
        <v>293</v>
      </c>
      <c r="G69" s="5" t="s">
        <v>301</v>
      </c>
      <c r="H69" s="73"/>
      <c r="I69" s="2"/>
    </row>
    <row r="70" spans="1:9" s="7" customFormat="1" ht="13.5" customHeight="1" x14ac:dyDescent="0.2">
      <c r="A70" s="2" t="s">
        <v>64</v>
      </c>
      <c r="B70" s="2" t="s">
        <v>65</v>
      </c>
      <c r="C70" s="3">
        <v>50</v>
      </c>
      <c r="D70" s="4">
        <v>44545</v>
      </c>
      <c r="E70" s="5" t="s">
        <v>294</v>
      </c>
      <c r="F70" s="5" t="s">
        <v>293</v>
      </c>
      <c r="G70" s="5" t="s">
        <v>301</v>
      </c>
      <c r="H70" s="75"/>
      <c r="I70" s="2"/>
    </row>
    <row r="71" spans="1:9" s="7" customFormat="1" ht="13.5" customHeight="1" x14ac:dyDescent="0.2">
      <c r="A71" s="113" t="s">
        <v>319</v>
      </c>
      <c r="B71" s="113"/>
      <c r="C71" s="114">
        <v>310</v>
      </c>
      <c r="D71" s="115">
        <v>47310</v>
      </c>
      <c r="E71" s="119"/>
      <c r="F71" s="119"/>
      <c r="G71" s="119"/>
      <c r="H71" s="119">
        <v>3</v>
      </c>
      <c r="I71" s="2"/>
    </row>
    <row r="72" spans="1:9" s="7" customFormat="1" x14ac:dyDescent="0.2">
      <c r="A72" s="2" t="s">
        <v>200</v>
      </c>
      <c r="B72" s="2" t="s">
        <v>201</v>
      </c>
      <c r="C72" s="3">
        <v>50</v>
      </c>
      <c r="D72" s="4">
        <v>40069</v>
      </c>
      <c r="E72" s="5" t="s">
        <v>296</v>
      </c>
      <c r="F72" s="5" t="s">
        <v>293</v>
      </c>
      <c r="G72" s="5" t="s">
        <v>301</v>
      </c>
      <c r="H72" s="73"/>
      <c r="I72" s="2"/>
    </row>
    <row r="73" spans="1:9" s="7" customFormat="1" x14ac:dyDescent="0.2">
      <c r="A73" s="2" t="s">
        <v>66</v>
      </c>
      <c r="B73" s="2" t="s">
        <v>67</v>
      </c>
      <c r="C73" s="3">
        <v>120</v>
      </c>
      <c r="D73" s="4">
        <v>44739</v>
      </c>
      <c r="E73" s="5" t="s">
        <v>297</v>
      </c>
      <c r="F73" s="5" t="s">
        <v>293</v>
      </c>
      <c r="G73" s="5" t="s">
        <v>293</v>
      </c>
      <c r="H73" s="74"/>
      <c r="I73" s="2"/>
    </row>
    <row r="74" spans="1:9" s="7" customFormat="1" x14ac:dyDescent="0.2">
      <c r="A74" s="2" t="s">
        <v>68</v>
      </c>
      <c r="B74" s="2" t="s">
        <v>69</v>
      </c>
      <c r="C74" s="3">
        <v>100</v>
      </c>
      <c r="D74" s="4">
        <v>43697</v>
      </c>
      <c r="E74" s="5" t="s">
        <v>297</v>
      </c>
      <c r="F74" s="5" t="s">
        <v>293</v>
      </c>
      <c r="G74" s="5" t="s">
        <v>293</v>
      </c>
      <c r="H74" s="74"/>
      <c r="I74" s="2"/>
    </row>
    <row r="75" spans="1:9" s="7" customFormat="1" x14ac:dyDescent="0.2">
      <c r="A75" s="2" t="s">
        <v>202</v>
      </c>
      <c r="B75" s="2" t="s">
        <v>203</v>
      </c>
      <c r="C75" s="3">
        <v>30</v>
      </c>
      <c r="D75" s="4">
        <v>54164</v>
      </c>
      <c r="E75" s="5" t="s">
        <v>291</v>
      </c>
      <c r="F75" s="5" t="s">
        <v>293</v>
      </c>
      <c r="G75" s="5" t="s">
        <v>293</v>
      </c>
      <c r="H75" s="74"/>
      <c r="I75" s="2"/>
    </row>
    <row r="76" spans="1:9" s="7" customFormat="1" x14ac:dyDescent="0.2">
      <c r="A76" s="2" t="s">
        <v>264</v>
      </c>
      <c r="B76" s="2" t="s">
        <v>265</v>
      </c>
      <c r="C76" s="3">
        <v>10</v>
      </c>
      <c r="D76" s="4">
        <v>53879</v>
      </c>
      <c r="E76" s="5" t="s">
        <v>291</v>
      </c>
      <c r="F76" s="5" t="s">
        <v>293</v>
      </c>
      <c r="G76" s="5" t="s">
        <v>301</v>
      </c>
      <c r="H76" s="75"/>
      <c r="I76" s="2"/>
    </row>
    <row r="77" spans="1:9" s="7" customFormat="1" x14ac:dyDescent="0.2">
      <c r="A77" s="113" t="s">
        <v>320</v>
      </c>
      <c r="B77" s="113"/>
      <c r="C77" s="114">
        <v>160</v>
      </c>
      <c r="D77" s="115">
        <v>70892</v>
      </c>
      <c r="E77" s="119"/>
      <c r="F77" s="119"/>
      <c r="G77" s="119"/>
      <c r="H77" s="119">
        <v>0</v>
      </c>
      <c r="I77" s="2"/>
    </row>
    <row r="78" spans="1:9" s="1" customFormat="1" x14ac:dyDescent="0.2">
      <c r="A78" s="2" t="s">
        <v>70</v>
      </c>
      <c r="B78" s="2" t="s">
        <v>71</v>
      </c>
      <c r="C78" s="3">
        <v>120</v>
      </c>
      <c r="D78" s="4">
        <v>90679</v>
      </c>
      <c r="E78" s="5" t="s">
        <v>308</v>
      </c>
      <c r="F78" s="5" t="s">
        <v>293</v>
      </c>
      <c r="G78" s="5" t="s">
        <v>293</v>
      </c>
      <c r="H78" s="73"/>
      <c r="I78" s="62"/>
    </row>
    <row r="79" spans="1:9" s="7" customFormat="1" x14ac:dyDescent="0.2">
      <c r="A79" s="2" t="s">
        <v>266</v>
      </c>
      <c r="B79" s="2" t="s">
        <v>267</v>
      </c>
      <c r="C79" s="3">
        <v>20</v>
      </c>
      <c r="D79" s="4">
        <v>64358</v>
      </c>
      <c r="E79" s="5" t="s">
        <v>308</v>
      </c>
      <c r="F79" s="5" t="s">
        <v>292</v>
      </c>
      <c r="G79" s="5" t="s">
        <v>306</v>
      </c>
      <c r="H79" s="74"/>
      <c r="I79" s="2"/>
    </row>
    <row r="80" spans="1:9" s="7" customFormat="1" x14ac:dyDescent="0.2">
      <c r="A80" s="2" t="s">
        <v>268</v>
      </c>
      <c r="B80" s="2" t="s">
        <v>269</v>
      </c>
      <c r="C80" s="3">
        <v>20</v>
      </c>
      <c r="D80" s="4">
        <v>57638</v>
      </c>
      <c r="E80" s="5" t="s">
        <v>296</v>
      </c>
      <c r="F80" s="5" t="s">
        <v>293</v>
      </c>
      <c r="G80" s="5" t="s">
        <v>306</v>
      </c>
      <c r="H80" s="75"/>
      <c r="I80" s="2"/>
    </row>
    <row r="81" spans="1:9" s="7" customFormat="1" x14ac:dyDescent="0.2">
      <c r="A81" s="113" t="s">
        <v>321</v>
      </c>
      <c r="B81" s="113"/>
      <c r="C81" s="114">
        <v>1130</v>
      </c>
      <c r="D81" s="115">
        <v>52639</v>
      </c>
      <c r="E81" s="119"/>
      <c r="F81" s="119"/>
      <c r="G81" s="119"/>
      <c r="H81" s="119">
        <v>0</v>
      </c>
      <c r="I81" s="2"/>
    </row>
    <row r="82" spans="1:9" s="1" customFormat="1" x14ac:dyDescent="0.2">
      <c r="A82" s="2" t="s">
        <v>270</v>
      </c>
      <c r="B82" s="2" t="s">
        <v>271</v>
      </c>
      <c r="C82" s="3">
        <v>60</v>
      </c>
      <c r="D82" s="4">
        <v>61098</v>
      </c>
      <c r="E82" s="5" t="s">
        <v>308</v>
      </c>
      <c r="F82" s="5" t="s">
        <v>293</v>
      </c>
      <c r="G82" s="5" t="s">
        <v>293</v>
      </c>
      <c r="H82" s="73"/>
      <c r="I82" s="62"/>
    </row>
    <row r="83" spans="1:9" s="7" customFormat="1" x14ac:dyDescent="0.2">
      <c r="A83" s="2" t="s">
        <v>204</v>
      </c>
      <c r="B83" s="2" t="s">
        <v>205</v>
      </c>
      <c r="C83" s="3">
        <v>880</v>
      </c>
      <c r="D83" s="4">
        <v>49637</v>
      </c>
      <c r="E83" s="5" t="s">
        <v>291</v>
      </c>
      <c r="F83" s="5" t="s">
        <v>293</v>
      </c>
      <c r="G83" s="5" t="s">
        <v>311</v>
      </c>
      <c r="H83" s="74"/>
      <c r="I83" s="2"/>
    </row>
    <row r="84" spans="1:9" s="7" customFormat="1" x14ac:dyDescent="0.2">
      <c r="A84" s="2" t="s">
        <v>206</v>
      </c>
      <c r="B84" s="2" t="s">
        <v>207</v>
      </c>
      <c r="C84" s="3">
        <v>110</v>
      </c>
      <c r="D84" s="4">
        <v>50798</v>
      </c>
      <c r="E84" s="5" t="s">
        <v>291</v>
      </c>
      <c r="F84" s="5" t="s">
        <v>293</v>
      </c>
      <c r="G84" s="5" t="s">
        <v>311</v>
      </c>
      <c r="H84" s="74"/>
      <c r="I84" s="2"/>
    </row>
    <row r="85" spans="1:9" s="7" customFormat="1" x14ac:dyDescent="0.2">
      <c r="A85" s="2" t="s">
        <v>72</v>
      </c>
      <c r="B85" s="2" t="s">
        <v>73</v>
      </c>
      <c r="C85" s="3">
        <v>80</v>
      </c>
      <c r="D85" s="4">
        <v>49023</v>
      </c>
      <c r="E85" s="5" t="s">
        <v>297</v>
      </c>
      <c r="F85" s="5" t="s">
        <v>293</v>
      </c>
      <c r="G85" s="5" t="s">
        <v>293</v>
      </c>
      <c r="H85" s="75"/>
      <c r="I85" s="2"/>
    </row>
    <row r="86" spans="1:9" s="7" customFormat="1" x14ac:dyDescent="0.2">
      <c r="A86" s="113" t="s">
        <v>322</v>
      </c>
      <c r="B86" s="113"/>
      <c r="C86" s="114">
        <v>370</v>
      </c>
      <c r="D86" s="115">
        <v>44937</v>
      </c>
      <c r="E86" s="119"/>
      <c r="F86" s="119"/>
      <c r="G86" s="119"/>
      <c r="H86" s="119">
        <v>8</v>
      </c>
      <c r="I86" s="2"/>
    </row>
    <row r="87" spans="1:9" s="7" customFormat="1" x14ac:dyDescent="0.2">
      <c r="A87" s="2" t="s">
        <v>74</v>
      </c>
      <c r="B87" s="2" t="s">
        <v>75</v>
      </c>
      <c r="C87" s="3">
        <v>140</v>
      </c>
      <c r="D87" s="4">
        <v>39542</v>
      </c>
      <c r="E87" s="5" t="s">
        <v>291</v>
      </c>
      <c r="F87" s="5" t="s">
        <v>293</v>
      </c>
      <c r="G87" s="5" t="s">
        <v>293</v>
      </c>
      <c r="H87" s="73"/>
      <c r="I87" s="2"/>
    </row>
    <row r="88" spans="1:9" s="7" customFormat="1" x14ac:dyDescent="0.2">
      <c r="A88" s="2" t="s">
        <v>208</v>
      </c>
      <c r="B88" s="2" t="s">
        <v>209</v>
      </c>
      <c r="C88" s="3">
        <v>30</v>
      </c>
      <c r="D88" s="4">
        <v>45447</v>
      </c>
      <c r="E88" s="5" t="s">
        <v>291</v>
      </c>
      <c r="F88" s="5" t="s">
        <v>295</v>
      </c>
      <c r="G88" s="5" t="s">
        <v>293</v>
      </c>
      <c r="H88" s="74"/>
      <c r="I88" s="2"/>
    </row>
    <row r="89" spans="1:9" s="7" customFormat="1" x14ac:dyDescent="0.2">
      <c r="A89" s="2" t="s">
        <v>272</v>
      </c>
      <c r="B89" s="2" t="s">
        <v>273</v>
      </c>
      <c r="C89" s="3">
        <v>40</v>
      </c>
      <c r="D89" s="4">
        <v>45407</v>
      </c>
      <c r="E89" s="5" t="s">
        <v>291</v>
      </c>
      <c r="F89" s="5" t="s">
        <v>295</v>
      </c>
      <c r="G89" s="5" t="s">
        <v>293</v>
      </c>
      <c r="H89" s="74"/>
      <c r="I89" s="2"/>
    </row>
    <row r="90" spans="1:9" s="7" customFormat="1" x14ac:dyDescent="0.2">
      <c r="A90" s="2" t="s">
        <v>76</v>
      </c>
      <c r="B90" s="2" t="s">
        <v>77</v>
      </c>
      <c r="C90" s="3">
        <v>60</v>
      </c>
      <c r="D90" s="4">
        <v>46013</v>
      </c>
      <c r="E90" s="5" t="s">
        <v>291</v>
      </c>
      <c r="F90" s="5" t="s">
        <v>293</v>
      </c>
      <c r="G90" s="5" t="s">
        <v>301</v>
      </c>
      <c r="H90" s="74"/>
      <c r="I90" s="2"/>
    </row>
    <row r="91" spans="1:9" s="7" customFormat="1" x14ac:dyDescent="0.2">
      <c r="A91" s="2" t="s">
        <v>210</v>
      </c>
      <c r="B91" s="2" t="s">
        <v>211</v>
      </c>
      <c r="C91" s="3">
        <v>30</v>
      </c>
      <c r="D91" s="4">
        <v>44502</v>
      </c>
      <c r="E91" s="5" t="s">
        <v>291</v>
      </c>
      <c r="F91" s="5" t="s">
        <v>295</v>
      </c>
      <c r="G91" s="5" t="s">
        <v>306</v>
      </c>
      <c r="H91" s="74"/>
      <c r="I91" s="2"/>
    </row>
    <row r="92" spans="1:9" s="7" customFormat="1" x14ac:dyDescent="0.2">
      <c r="A92" s="2" t="s">
        <v>212</v>
      </c>
      <c r="B92" s="2" t="s">
        <v>213</v>
      </c>
      <c r="C92" s="3">
        <v>30</v>
      </c>
      <c r="D92" s="4">
        <v>56365</v>
      </c>
      <c r="E92" s="5" t="s">
        <v>291</v>
      </c>
      <c r="F92" s="5" t="s">
        <v>293</v>
      </c>
      <c r="G92" s="5" t="s">
        <v>302</v>
      </c>
      <c r="H92" s="74"/>
      <c r="I92" s="2"/>
    </row>
    <row r="93" spans="1:9" s="7" customFormat="1" x14ac:dyDescent="0.2">
      <c r="A93" s="2" t="s">
        <v>274</v>
      </c>
      <c r="B93" s="2" t="s">
        <v>275</v>
      </c>
      <c r="C93" s="3">
        <v>20</v>
      </c>
      <c r="D93" s="4">
        <v>38796</v>
      </c>
      <c r="E93" s="5" t="s">
        <v>303</v>
      </c>
      <c r="F93" s="5" t="s">
        <v>293</v>
      </c>
      <c r="G93" s="5" t="s">
        <v>301</v>
      </c>
      <c r="H93" s="74"/>
      <c r="I93" s="2"/>
    </row>
    <row r="94" spans="1:9" s="7" customFormat="1" x14ac:dyDescent="0.2">
      <c r="A94" s="2" t="s">
        <v>276</v>
      </c>
      <c r="B94" s="2" t="s">
        <v>277</v>
      </c>
      <c r="C94" s="3">
        <v>20</v>
      </c>
      <c r="D94" s="4">
        <v>43427</v>
      </c>
      <c r="E94" s="5" t="s">
        <v>294</v>
      </c>
      <c r="F94" s="5" t="s">
        <v>293</v>
      </c>
      <c r="G94" s="5" t="s">
        <v>306</v>
      </c>
      <c r="H94" s="75"/>
      <c r="I94" s="2"/>
    </row>
    <row r="95" spans="1:9" s="7" customFormat="1" x14ac:dyDescent="0.2">
      <c r="A95" s="113" t="s">
        <v>346</v>
      </c>
      <c r="B95" s="113"/>
      <c r="C95" s="114">
        <v>3060</v>
      </c>
      <c r="D95" s="115">
        <v>86632</v>
      </c>
      <c r="E95" s="119"/>
      <c r="F95" s="119"/>
      <c r="G95" s="119"/>
      <c r="H95" s="119">
        <v>76</v>
      </c>
      <c r="I95" s="2"/>
    </row>
    <row r="96" spans="1:9" s="7" customFormat="1" x14ac:dyDescent="0.2">
      <c r="A96" s="2" t="s">
        <v>214</v>
      </c>
      <c r="B96" s="2" t="s">
        <v>215</v>
      </c>
      <c r="C96" s="3">
        <v>30</v>
      </c>
      <c r="D96" s="4">
        <v>77971</v>
      </c>
      <c r="E96" s="5" t="s">
        <v>308</v>
      </c>
      <c r="F96" s="5" t="s">
        <v>293</v>
      </c>
      <c r="G96" s="5" t="s">
        <v>293</v>
      </c>
      <c r="H96" s="73"/>
      <c r="I96" s="2"/>
    </row>
    <row r="97" spans="1:9" s="7" customFormat="1" x14ac:dyDescent="0.2">
      <c r="A97" s="2" t="s">
        <v>216</v>
      </c>
      <c r="B97" s="2" t="s">
        <v>217</v>
      </c>
      <c r="C97" s="3">
        <v>40</v>
      </c>
      <c r="D97" s="4">
        <v>51239</v>
      </c>
      <c r="E97" s="5" t="s">
        <v>291</v>
      </c>
      <c r="F97" s="5" t="s">
        <v>293</v>
      </c>
      <c r="G97" s="5" t="s">
        <v>311</v>
      </c>
      <c r="H97" s="74"/>
      <c r="I97" s="2"/>
    </row>
    <row r="98" spans="1:9" s="7" customFormat="1" x14ac:dyDescent="0.2">
      <c r="A98" s="2" t="s">
        <v>78</v>
      </c>
      <c r="B98" s="2" t="s">
        <v>79</v>
      </c>
      <c r="C98" s="3">
        <v>130</v>
      </c>
      <c r="D98" s="4">
        <v>108814</v>
      </c>
      <c r="E98" s="5" t="s">
        <v>308</v>
      </c>
      <c r="F98" s="5" t="s">
        <v>293</v>
      </c>
      <c r="G98" s="5" t="s">
        <v>293</v>
      </c>
      <c r="H98" s="74"/>
      <c r="I98" s="2"/>
    </row>
    <row r="99" spans="1:9" s="7" customFormat="1" x14ac:dyDescent="0.2">
      <c r="A99" s="2" t="s">
        <v>80</v>
      </c>
      <c r="B99" s="2" t="s">
        <v>81</v>
      </c>
      <c r="C99" s="3">
        <v>80</v>
      </c>
      <c r="D99" s="4">
        <v>253201</v>
      </c>
      <c r="E99" s="5" t="s">
        <v>308</v>
      </c>
      <c r="F99" s="5" t="s">
        <v>293</v>
      </c>
      <c r="G99" s="5" t="s">
        <v>311</v>
      </c>
      <c r="H99" s="74"/>
      <c r="I99" s="2"/>
    </row>
    <row r="100" spans="1:9" s="1" customFormat="1" x14ac:dyDescent="0.2">
      <c r="A100" s="2" t="s">
        <v>218</v>
      </c>
      <c r="B100" s="2" t="s">
        <v>219</v>
      </c>
      <c r="C100" s="3">
        <v>180</v>
      </c>
      <c r="D100" s="4">
        <v>203422</v>
      </c>
      <c r="E100" s="5" t="s">
        <v>308</v>
      </c>
      <c r="F100" s="5" t="s">
        <v>293</v>
      </c>
      <c r="G100" s="5" t="s">
        <v>311</v>
      </c>
      <c r="H100" s="74"/>
      <c r="I100" s="62"/>
    </row>
    <row r="101" spans="1:9" s="7" customFormat="1" x14ac:dyDescent="0.2">
      <c r="A101" s="2" t="s">
        <v>82</v>
      </c>
      <c r="B101" s="2" t="s">
        <v>83</v>
      </c>
      <c r="C101" s="3">
        <v>1800</v>
      </c>
      <c r="D101" s="4">
        <v>53966</v>
      </c>
      <c r="E101" s="5" t="s">
        <v>294</v>
      </c>
      <c r="F101" s="5" t="s">
        <v>293</v>
      </c>
      <c r="G101" s="5" t="s">
        <v>293</v>
      </c>
      <c r="H101" s="74"/>
      <c r="I101" s="2"/>
    </row>
    <row r="102" spans="1:9" s="7" customFormat="1" x14ac:dyDescent="0.2">
      <c r="A102" s="2" t="s">
        <v>84</v>
      </c>
      <c r="B102" s="2" t="s">
        <v>85</v>
      </c>
      <c r="C102" s="3">
        <v>80</v>
      </c>
      <c r="D102" s="4">
        <v>72736</v>
      </c>
      <c r="E102" s="5" t="s">
        <v>297</v>
      </c>
      <c r="F102" s="5" t="s">
        <v>293</v>
      </c>
      <c r="G102" s="5" t="s">
        <v>293</v>
      </c>
      <c r="H102" s="74"/>
      <c r="I102" s="2"/>
    </row>
    <row r="103" spans="1:9" s="7" customFormat="1" x14ac:dyDescent="0.2">
      <c r="A103" s="2" t="s">
        <v>86</v>
      </c>
      <c r="B103" s="2" t="s">
        <v>87</v>
      </c>
      <c r="C103" s="3">
        <v>120</v>
      </c>
      <c r="D103" s="4">
        <v>71827</v>
      </c>
      <c r="E103" s="5" t="s">
        <v>308</v>
      </c>
      <c r="F103" s="5" t="s">
        <v>293</v>
      </c>
      <c r="G103" s="5" t="s">
        <v>293</v>
      </c>
      <c r="H103" s="74"/>
      <c r="I103" s="2"/>
    </row>
    <row r="104" spans="1:9" s="7" customFormat="1" x14ac:dyDescent="0.2">
      <c r="A104" s="2" t="s">
        <v>88</v>
      </c>
      <c r="B104" s="2" t="s">
        <v>89</v>
      </c>
      <c r="C104" s="3">
        <v>40</v>
      </c>
      <c r="D104" s="4">
        <v>101066</v>
      </c>
      <c r="E104" s="5" t="s">
        <v>308</v>
      </c>
      <c r="F104" s="5" t="s">
        <v>293</v>
      </c>
      <c r="G104" s="5" t="s">
        <v>293</v>
      </c>
      <c r="H104" s="74"/>
      <c r="I104" s="2"/>
    </row>
    <row r="105" spans="1:9" s="7" customFormat="1" x14ac:dyDescent="0.2">
      <c r="A105" s="9" t="s">
        <v>338</v>
      </c>
      <c r="B105" s="9" t="s">
        <v>347</v>
      </c>
      <c r="C105" s="10" t="s">
        <v>332</v>
      </c>
      <c r="D105" s="11" t="s">
        <v>333</v>
      </c>
      <c r="E105" s="16" t="s">
        <v>332</v>
      </c>
      <c r="F105" s="16" t="s">
        <v>332</v>
      </c>
      <c r="G105" s="16" t="s">
        <v>332</v>
      </c>
      <c r="H105" s="74"/>
      <c r="I105" s="64" t="s">
        <v>339</v>
      </c>
    </row>
    <row r="106" spans="1:9" s="7" customFormat="1" x14ac:dyDescent="0.2">
      <c r="A106" s="2" t="s">
        <v>278</v>
      </c>
      <c r="B106" s="2" t="s">
        <v>279</v>
      </c>
      <c r="C106" s="3">
        <v>80</v>
      </c>
      <c r="D106" s="4">
        <v>54495</v>
      </c>
      <c r="E106" s="5" t="s">
        <v>291</v>
      </c>
      <c r="F106" s="5" t="s">
        <v>293</v>
      </c>
      <c r="G106" s="5" t="s">
        <v>293</v>
      </c>
      <c r="H106" s="74"/>
      <c r="I106" s="2"/>
    </row>
    <row r="107" spans="1:9" s="7" customFormat="1" x14ac:dyDescent="0.2">
      <c r="A107" s="2" t="s">
        <v>90</v>
      </c>
      <c r="B107" s="2" t="s">
        <v>91</v>
      </c>
      <c r="C107" s="3">
        <v>130</v>
      </c>
      <c r="D107" s="4">
        <v>38617</v>
      </c>
      <c r="E107" s="5" t="s">
        <v>294</v>
      </c>
      <c r="F107" s="5" t="s">
        <v>293</v>
      </c>
      <c r="G107" s="5" t="s">
        <v>293</v>
      </c>
      <c r="H107" s="74"/>
      <c r="I107" s="2"/>
    </row>
    <row r="108" spans="1:9" s="7" customFormat="1" x14ac:dyDescent="0.2">
      <c r="A108" s="2" t="s">
        <v>92</v>
      </c>
      <c r="B108" s="2" t="s">
        <v>93</v>
      </c>
      <c r="C108" s="3">
        <v>120</v>
      </c>
      <c r="D108" s="4">
        <v>62877</v>
      </c>
      <c r="E108" s="5" t="s">
        <v>294</v>
      </c>
      <c r="F108" s="5" t="s">
        <v>293</v>
      </c>
      <c r="G108" s="5" t="s">
        <v>293</v>
      </c>
      <c r="H108" s="74"/>
      <c r="I108" s="2"/>
    </row>
    <row r="109" spans="1:9" s="7" customFormat="1" x14ac:dyDescent="0.2">
      <c r="A109" s="2" t="s">
        <v>220</v>
      </c>
      <c r="B109" s="2" t="s">
        <v>221</v>
      </c>
      <c r="C109" s="3">
        <v>20</v>
      </c>
      <c r="D109" s="4">
        <v>58657</v>
      </c>
      <c r="E109" s="5" t="s">
        <v>294</v>
      </c>
      <c r="F109" s="5" t="s">
        <v>293</v>
      </c>
      <c r="G109" s="5" t="s">
        <v>293</v>
      </c>
      <c r="H109" s="74"/>
      <c r="I109" s="2"/>
    </row>
    <row r="110" spans="1:9" s="7" customFormat="1" x14ac:dyDescent="0.2">
      <c r="A110" s="2" t="s">
        <v>222</v>
      </c>
      <c r="B110" s="2" t="s">
        <v>223</v>
      </c>
      <c r="C110" s="3">
        <v>140</v>
      </c>
      <c r="D110" s="4">
        <v>48447</v>
      </c>
      <c r="E110" s="5" t="s">
        <v>294</v>
      </c>
      <c r="F110" s="5" t="s">
        <v>293</v>
      </c>
      <c r="G110" s="5" t="s">
        <v>293</v>
      </c>
      <c r="H110" s="74"/>
      <c r="I110" s="2"/>
    </row>
    <row r="111" spans="1:9" s="7" customFormat="1" x14ac:dyDescent="0.2">
      <c r="A111" s="2" t="s">
        <v>280</v>
      </c>
      <c r="B111" s="2" t="s">
        <v>224</v>
      </c>
      <c r="C111" s="3">
        <v>70</v>
      </c>
      <c r="D111" s="4">
        <v>42150</v>
      </c>
      <c r="E111" s="5" t="s">
        <v>303</v>
      </c>
      <c r="F111" s="5" t="s">
        <v>293</v>
      </c>
      <c r="G111" s="5" t="s">
        <v>306</v>
      </c>
      <c r="H111" s="75"/>
      <c r="I111" s="2"/>
    </row>
    <row r="112" spans="1:9" s="7" customFormat="1" x14ac:dyDescent="0.2">
      <c r="A112" s="113" t="s">
        <v>323</v>
      </c>
      <c r="B112" s="113"/>
      <c r="C112" s="114">
        <v>30</v>
      </c>
      <c r="D112" s="115" t="s">
        <v>341</v>
      </c>
      <c r="E112" s="119"/>
      <c r="F112" s="119"/>
      <c r="G112" s="119"/>
      <c r="H112" s="119">
        <v>1</v>
      </c>
      <c r="I112" s="2"/>
    </row>
    <row r="113" spans="1:9" s="7" customFormat="1" x14ac:dyDescent="0.2">
      <c r="A113" s="2" t="s">
        <v>225</v>
      </c>
      <c r="B113" s="2" t="s">
        <v>226</v>
      </c>
      <c r="C113" s="3">
        <v>30</v>
      </c>
      <c r="D113" s="4">
        <v>41225</v>
      </c>
      <c r="E113" s="5" t="s">
        <v>294</v>
      </c>
      <c r="F113" s="5" t="s">
        <v>293</v>
      </c>
      <c r="G113" s="5" t="s">
        <v>293</v>
      </c>
      <c r="H113" s="6"/>
      <c r="I113" s="2"/>
    </row>
    <row r="114" spans="1:9" s="7" customFormat="1" x14ac:dyDescent="0.2">
      <c r="A114" s="113" t="s">
        <v>324</v>
      </c>
      <c r="B114" s="113"/>
      <c r="C114" s="114">
        <v>400</v>
      </c>
      <c r="D114" s="115">
        <v>50994</v>
      </c>
      <c r="E114" s="119"/>
      <c r="F114" s="119"/>
      <c r="G114" s="119"/>
      <c r="H114" s="119">
        <v>1</v>
      </c>
      <c r="I114" s="2"/>
    </row>
    <row r="115" spans="1:9" s="7" customFormat="1" x14ac:dyDescent="0.2">
      <c r="A115" s="2" t="s">
        <v>227</v>
      </c>
      <c r="B115" s="2" t="s">
        <v>228</v>
      </c>
      <c r="C115" s="3">
        <v>30</v>
      </c>
      <c r="D115" s="4">
        <v>61354</v>
      </c>
      <c r="E115" s="5" t="s">
        <v>303</v>
      </c>
      <c r="F115" s="5" t="s">
        <v>295</v>
      </c>
      <c r="G115" s="5" t="s">
        <v>293</v>
      </c>
      <c r="H115" s="73"/>
      <c r="I115" s="2"/>
    </row>
    <row r="116" spans="1:9" s="7" customFormat="1" x14ac:dyDescent="0.2">
      <c r="A116" s="2" t="s">
        <v>94</v>
      </c>
      <c r="B116" s="2" t="s">
        <v>95</v>
      </c>
      <c r="C116" s="3">
        <v>100</v>
      </c>
      <c r="D116" s="4">
        <v>39353</v>
      </c>
      <c r="E116" s="5" t="s">
        <v>303</v>
      </c>
      <c r="F116" s="5" t="s">
        <v>293</v>
      </c>
      <c r="G116" s="5" t="s">
        <v>302</v>
      </c>
      <c r="H116" s="74"/>
      <c r="I116" s="2"/>
    </row>
    <row r="117" spans="1:9" s="1" customFormat="1" x14ac:dyDescent="0.2">
      <c r="A117" s="2" t="s">
        <v>229</v>
      </c>
      <c r="B117" s="2" t="s">
        <v>230</v>
      </c>
      <c r="C117" s="3">
        <v>10</v>
      </c>
      <c r="D117" s="4">
        <v>55140</v>
      </c>
      <c r="E117" s="5" t="s">
        <v>296</v>
      </c>
      <c r="F117" s="5" t="s">
        <v>295</v>
      </c>
      <c r="G117" s="5" t="s">
        <v>301</v>
      </c>
      <c r="H117" s="74"/>
      <c r="I117" s="62"/>
    </row>
    <row r="118" spans="1:9" s="7" customFormat="1" x14ac:dyDescent="0.2">
      <c r="A118" s="2" t="s">
        <v>96</v>
      </c>
      <c r="B118" s="2" t="s">
        <v>97</v>
      </c>
      <c r="C118" s="3">
        <v>260</v>
      </c>
      <c r="D118" s="4">
        <v>48130</v>
      </c>
      <c r="E118" s="5" t="s">
        <v>296</v>
      </c>
      <c r="F118" s="5" t="s">
        <v>293</v>
      </c>
      <c r="G118" s="5" t="s">
        <v>301</v>
      </c>
      <c r="H118" s="74"/>
      <c r="I118" s="2"/>
    </row>
    <row r="119" spans="1:9" s="7" customFormat="1" x14ac:dyDescent="0.2">
      <c r="A119" s="113" t="s">
        <v>325</v>
      </c>
      <c r="B119" s="113"/>
      <c r="C119" s="114">
        <v>120</v>
      </c>
      <c r="D119" s="115">
        <v>43386</v>
      </c>
      <c r="E119" s="119"/>
      <c r="F119" s="119"/>
      <c r="G119" s="119"/>
      <c r="H119" s="120">
        <v>1</v>
      </c>
      <c r="I119" s="2"/>
    </row>
    <row r="120" spans="1:9" s="7" customFormat="1" x14ac:dyDescent="0.2">
      <c r="A120" s="2" t="s">
        <v>98</v>
      </c>
      <c r="B120" s="2" t="s">
        <v>99</v>
      </c>
      <c r="C120" s="3">
        <v>90</v>
      </c>
      <c r="D120" s="4">
        <v>42903</v>
      </c>
      <c r="E120" s="5" t="s">
        <v>296</v>
      </c>
      <c r="F120" s="5" t="s">
        <v>295</v>
      </c>
      <c r="G120" s="5" t="s">
        <v>293</v>
      </c>
      <c r="H120" s="73"/>
      <c r="I120" s="2"/>
    </row>
    <row r="121" spans="1:9" s="7" customFormat="1" x14ac:dyDescent="0.2">
      <c r="A121" s="2" t="s">
        <v>100</v>
      </c>
      <c r="B121" s="2" t="s">
        <v>101</v>
      </c>
      <c r="C121" s="3">
        <v>30</v>
      </c>
      <c r="D121" s="4">
        <v>43868</v>
      </c>
      <c r="E121" s="5" t="s">
        <v>296</v>
      </c>
      <c r="F121" s="5" t="s">
        <v>295</v>
      </c>
      <c r="G121" s="5" t="s">
        <v>293</v>
      </c>
      <c r="H121" s="75"/>
      <c r="I121" s="2"/>
    </row>
    <row r="122" spans="1:9" s="7" customFormat="1" x14ac:dyDescent="0.2">
      <c r="A122" s="113" t="s">
        <v>326</v>
      </c>
      <c r="B122" s="121"/>
      <c r="C122" s="114">
        <v>3000</v>
      </c>
      <c r="D122" s="115">
        <v>60616</v>
      </c>
      <c r="E122" s="122"/>
      <c r="F122" s="122"/>
      <c r="G122" s="122"/>
      <c r="H122" s="119">
        <v>35</v>
      </c>
      <c r="I122" s="2"/>
    </row>
    <row r="123" spans="1:9" s="7" customFormat="1" x14ac:dyDescent="0.2">
      <c r="A123" s="2" t="s">
        <v>102</v>
      </c>
      <c r="B123" s="2" t="s">
        <v>103</v>
      </c>
      <c r="C123" s="3">
        <v>1050</v>
      </c>
      <c r="D123" s="4">
        <v>39885</v>
      </c>
      <c r="E123" s="5" t="s">
        <v>296</v>
      </c>
      <c r="F123" s="5" t="s">
        <v>295</v>
      </c>
      <c r="G123" s="5" t="s">
        <v>293</v>
      </c>
      <c r="H123" s="73"/>
      <c r="I123" s="2"/>
    </row>
    <row r="124" spans="1:9" s="7" customFormat="1" x14ac:dyDescent="0.2">
      <c r="A124" s="2" t="s">
        <v>104</v>
      </c>
      <c r="B124" s="2" t="s">
        <v>105</v>
      </c>
      <c r="C124" s="3">
        <v>90</v>
      </c>
      <c r="D124" s="4">
        <v>63051</v>
      </c>
      <c r="E124" s="5" t="s">
        <v>296</v>
      </c>
      <c r="F124" s="5" t="s">
        <v>292</v>
      </c>
      <c r="G124" s="5" t="s">
        <v>293</v>
      </c>
      <c r="H124" s="74"/>
      <c r="I124" s="2"/>
    </row>
    <row r="125" spans="1:9" s="7" customFormat="1" x14ac:dyDescent="0.2">
      <c r="A125" s="2" t="s">
        <v>106</v>
      </c>
      <c r="B125" s="2" t="s">
        <v>107</v>
      </c>
      <c r="C125" s="3">
        <v>170</v>
      </c>
      <c r="D125" s="4">
        <v>49359</v>
      </c>
      <c r="E125" s="5" t="s">
        <v>296</v>
      </c>
      <c r="F125" s="5" t="s">
        <v>293</v>
      </c>
      <c r="G125" s="5" t="s">
        <v>301</v>
      </c>
      <c r="H125" s="74"/>
      <c r="I125" s="2"/>
    </row>
    <row r="126" spans="1:9" s="7" customFormat="1" x14ac:dyDescent="0.2">
      <c r="A126" s="2" t="s">
        <v>108</v>
      </c>
      <c r="B126" s="2" t="s">
        <v>109</v>
      </c>
      <c r="C126" s="3">
        <v>330</v>
      </c>
      <c r="D126" s="4">
        <v>48661</v>
      </c>
      <c r="E126" s="5" t="s">
        <v>296</v>
      </c>
      <c r="F126" s="5" t="s">
        <v>293</v>
      </c>
      <c r="G126" s="5" t="s">
        <v>301</v>
      </c>
      <c r="H126" s="74"/>
      <c r="I126" s="2"/>
    </row>
    <row r="127" spans="1:9" s="7" customFormat="1" x14ac:dyDescent="0.2">
      <c r="A127" s="2" t="s">
        <v>110</v>
      </c>
      <c r="B127" s="2" t="s">
        <v>111</v>
      </c>
      <c r="C127" s="3">
        <v>130</v>
      </c>
      <c r="D127" s="4">
        <v>86378</v>
      </c>
      <c r="E127" s="5" t="s">
        <v>291</v>
      </c>
      <c r="F127" s="5" t="s">
        <v>293</v>
      </c>
      <c r="G127" s="5" t="s">
        <v>301</v>
      </c>
      <c r="H127" s="74"/>
      <c r="I127" s="2"/>
    </row>
    <row r="128" spans="1:9" s="7" customFormat="1" x14ac:dyDescent="0.2">
      <c r="A128" s="2" t="s">
        <v>112</v>
      </c>
      <c r="B128" s="2" t="s">
        <v>113</v>
      </c>
      <c r="C128" s="3">
        <v>160</v>
      </c>
      <c r="D128" s="4">
        <v>50089</v>
      </c>
      <c r="E128" s="5" t="s">
        <v>296</v>
      </c>
      <c r="F128" s="5" t="s">
        <v>293</v>
      </c>
      <c r="G128" s="5" t="s">
        <v>306</v>
      </c>
      <c r="H128" s="74"/>
      <c r="I128" s="2"/>
    </row>
    <row r="129" spans="1:9" s="7" customFormat="1" x14ac:dyDescent="0.2">
      <c r="A129" s="2" t="s">
        <v>114</v>
      </c>
      <c r="B129" s="2" t="s">
        <v>115</v>
      </c>
      <c r="C129" s="3">
        <v>190</v>
      </c>
      <c r="D129" s="4">
        <v>93930</v>
      </c>
      <c r="E129" s="5" t="s">
        <v>291</v>
      </c>
      <c r="F129" s="5" t="s">
        <v>293</v>
      </c>
      <c r="G129" s="5" t="s">
        <v>301</v>
      </c>
      <c r="H129" s="74"/>
      <c r="I129" s="2"/>
    </row>
    <row r="130" spans="1:9" s="7" customFormat="1" x14ac:dyDescent="0.2">
      <c r="A130" s="2" t="s">
        <v>116</v>
      </c>
      <c r="B130" s="2" t="s">
        <v>117</v>
      </c>
      <c r="C130" s="3">
        <v>880</v>
      </c>
      <c r="D130" s="4">
        <v>53574</v>
      </c>
      <c r="E130" s="5" t="s">
        <v>296</v>
      </c>
      <c r="F130" s="5" t="s">
        <v>293</v>
      </c>
      <c r="G130" s="5" t="s">
        <v>301</v>
      </c>
      <c r="H130" s="75"/>
      <c r="I130" s="2"/>
    </row>
    <row r="131" spans="1:9" s="7" customFormat="1" x14ac:dyDescent="0.2">
      <c r="A131" s="113" t="s">
        <v>327</v>
      </c>
      <c r="B131" s="113"/>
      <c r="C131" s="114">
        <v>1760</v>
      </c>
      <c r="D131" s="115">
        <v>44951</v>
      </c>
      <c r="E131" s="119"/>
      <c r="F131" s="119"/>
      <c r="G131" s="119"/>
      <c r="H131" s="119">
        <v>8</v>
      </c>
      <c r="I131" s="2"/>
    </row>
    <row r="132" spans="1:9" s="7" customFormat="1" x14ac:dyDescent="0.2">
      <c r="A132" s="2" t="s">
        <v>118</v>
      </c>
      <c r="B132" s="2" t="s">
        <v>119</v>
      </c>
      <c r="C132" s="3">
        <v>510</v>
      </c>
      <c r="D132" s="4">
        <v>44816</v>
      </c>
      <c r="E132" s="5" t="s">
        <v>296</v>
      </c>
      <c r="F132" s="5" t="s">
        <v>295</v>
      </c>
      <c r="G132" s="5" t="s">
        <v>293</v>
      </c>
      <c r="H132" s="73"/>
      <c r="I132" s="2"/>
    </row>
    <row r="133" spans="1:9" s="7" customFormat="1" x14ac:dyDescent="0.2">
      <c r="A133" s="2" t="s">
        <v>120</v>
      </c>
      <c r="B133" s="2" t="s">
        <v>121</v>
      </c>
      <c r="C133" s="3">
        <v>90</v>
      </c>
      <c r="D133" s="4">
        <v>38658</v>
      </c>
      <c r="E133" s="5" t="s">
        <v>296</v>
      </c>
      <c r="F133" s="5" t="s">
        <v>293</v>
      </c>
      <c r="G133" s="5" t="s">
        <v>301</v>
      </c>
      <c r="H133" s="74"/>
      <c r="I133" s="2"/>
    </row>
    <row r="134" spans="1:9" s="7" customFormat="1" x14ac:dyDescent="0.2">
      <c r="A134" s="2" t="s">
        <v>231</v>
      </c>
      <c r="B134" s="2" t="s">
        <v>232</v>
      </c>
      <c r="C134" s="3">
        <v>60</v>
      </c>
      <c r="D134" s="4">
        <v>43443</v>
      </c>
      <c r="E134" s="5" t="s">
        <v>294</v>
      </c>
      <c r="F134" s="5" t="s">
        <v>293</v>
      </c>
      <c r="G134" s="5" t="s">
        <v>301</v>
      </c>
      <c r="H134" s="74"/>
      <c r="I134" s="2"/>
    </row>
    <row r="135" spans="1:9" s="7" customFormat="1" x14ac:dyDescent="0.2">
      <c r="A135" s="2" t="s">
        <v>233</v>
      </c>
      <c r="B135" s="2" t="s">
        <v>234</v>
      </c>
      <c r="C135" s="3">
        <v>40</v>
      </c>
      <c r="D135" s="4">
        <v>41436</v>
      </c>
      <c r="E135" s="5" t="s">
        <v>296</v>
      </c>
      <c r="F135" s="5" t="s">
        <v>293</v>
      </c>
      <c r="G135" s="5" t="s">
        <v>301</v>
      </c>
      <c r="H135" s="74"/>
      <c r="I135" s="2"/>
    </row>
    <row r="136" spans="1:9" s="7" customFormat="1" x14ac:dyDescent="0.2">
      <c r="A136" s="2" t="s">
        <v>122</v>
      </c>
      <c r="B136" s="2" t="s">
        <v>123</v>
      </c>
      <c r="C136" s="3">
        <v>20</v>
      </c>
      <c r="D136" s="4">
        <v>54337</v>
      </c>
      <c r="E136" s="5" t="s">
        <v>296</v>
      </c>
      <c r="F136" s="5" t="s">
        <v>293</v>
      </c>
      <c r="G136" s="5" t="s">
        <v>306</v>
      </c>
      <c r="H136" s="74"/>
      <c r="I136" s="2"/>
    </row>
    <row r="137" spans="1:9" s="7" customFormat="1" x14ac:dyDescent="0.2">
      <c r="A137" s="2" t="s">
        <v>124</v>
      </c>
      <c r="B137" s="2" t="s">
        <v>125</v>
      </c>
      <c r="C137" s="3">
        <v>180</v>
      </c>
      <c r="D137" s="4">
        <v>52899</v>
      </c>
      <c r="E137" s="5" t="s">
        <v>296</v>
      </c>
      <c r="F137" s="5" t="s">
        <v>293</v>
      </c>
      <c r="G137" s="5" t="s">
        <v>306</v>
      </c>
      <c r="H137" s="74"/>
      <c r="I137" s="2"/>
    </row>
    <row r="138" spans="1:9" s="7" customFormat="1" x14ac:dyDescent="0.2">
      <c r="A138" s="2" t="s">
        <v>126</v>
      </c>
      <c r="B138" s="2" t="s">
        <v>127</v>
      </c>
      <c r="C138" s="3">
        <v>100</v>
      </c>
      <c r="D138" s="4">
        <v>47305</v>
      </c>
      <c r="E138" s="5" t="s">
        <v>296</v>
      </c>
      <c r="F138" s="5" t="s">
        <v>293</v>
      </c>
      <c r="G138" s="5" t="s">
        <v>306</v>
      </c>
      <c r="H138" s="74"/>
      <c r="I138" s="2"/>
    </row>
    <row r="139" spans="1:9" s="7" customFormat="1" x14ac:dyDescent="0.2">
      <c r="A139" s="2" t="s">
        <v>128</v>
      </c>
      <c r="B139" s="2" t="s">
        <v>129</v>
      </c>
      <c r="C139" s="3">
        <v>260</v>
      </c>
      <c r="D139" s="4">
        <v>42588</v>
      </c>
      <c r="E139" s="5" t="s">
        <v>296</v>
      </c>
      <c r="F139" s="5" t="s">
        <v>293</v>
      </c>
      <c r="G139" s="5" t="s">
        <v>301</v>
      </c>
      <c r="H139" s="74"/>
      <c r="I139" s="2"/>
    </row>
    <row r="140" spans="1:9" s="7" customFormat="1" x14ac:dyDescent="0.2">
      <c r="A140" s="2" t="s">
        <v>130</v>
      </c>
      <c r="B140" s="2" t="s">
        <v>131</v>
      </c>
      <c r="C140" s="3">
        <v>500</v>
      </c>
      <c r="D140" s="4">
        <v>39075</v>
      </c>
      <c r="E140" s="5" t="s">
        <v>296</v>
      </c>
      <c r="F140" s="5" t="s">
        <v>295</v>
      </c>
      <c r="G140" s="5" t="s">
        <v>293</v>
      </c>
      <c r="H140" s="75"/>
      <c r="I140" s="2"/>
    </row>
    <row r="141" spans="1:9" s="7" customFormat="1" x14ac:dyDescent="0.2">
      <c r="A141" s="113" t="s">
        <v>348</v>
      </c>
      <c r="B141" s="113"/>
      <c r="C141" s="114">
        <v>30</v>
      </c>
      <c r="D141" s="115" t="s">
        <v>341</v>
      </c>
      <c r="E141" s="119"/>
      <c r="F141" s="119"/>
      <c r="G141" s="119"/>
      <c r="H141" s="119">
        <v>0</v>
      </c>
      <c r="I141" s="2"/>
    </row>
    <row r="142" spans="1:9" s="7" customFormat="1" x14ac:dyDescent="0.2">
      <c r="A142" s="2" t="s">
        <v>235</v>
      </c>
      <c r="B142" s="2" t="s">
        <v>236</v>
      </c>
      <c r="C142" s="3">
        <v>30</v>
      </c>
      <c r="D142" s="4">
        <v>46123</v>
      </c>
      <c r="E142" s="5" t="s">
        <v>291</v>
      </c>
      <c r="F142" s="5" t="s">
        <v>293</v>
      </c>
      <c r="G142" s="5" t="s">
        <v>301</v>
      </c>
      <c r="H142" s="6"/>
      <c r="I142" s="2"/>
    </row>
    <row r="143" spans="1:9" s="7" customFormat="1" x14ac:dyDescent="0.2">
      <c r="A143" s="113" t="s">
        <v>328</v>
      </c>
      <c r="B143" s="113"/>
      <c r="C143" s="114">
        <v>1520</v>
      </c>
      <c r="D143" s="115">
        <v>46744</v>
      </c>
      <c r="E143" s="119"/>
      <c r="F143" s="119"/>
      <c r="G143" s="119"/>
      <c r="H143" s="119">
        <v>13</v>
      </c>
      <c r="I143" s="2"/>
    </row>
    <row r="144" spans="1:9" s="7" customFormat="1" x14ac:dyDescent="0.2">
      <c r="A144" s="2" t="s">
        <v>132</v>
      </c>
      <c r="B144" s="2" t="s">
        <v>133</v>
      </c>
      <c r="C144" s="3">
        <v>240</v>
      </c>
      <c r="D144" s="4">
        <v>53475</v>
      </c>
      <c r="E144" s="5" t="s">
        <v>296</v>
      </c>
      <c r="F144" s="5" t="s">
        <v>292</v>
      </c>
      <c r="G144" s="5" t="s">
        <v>293</v>
      </c>
      <c r="H144" s="73"/>
      <c r="I144" s="2"/>
    </row>
    <row r="145" spans="1:9" s="7" customFormat="1" x14ac:dyDescent="0.2">
      <c r="A145" s="2" t="s">
        <v>237</v>
      </c>
      <c r="B145" s="2" t="s">
        <v>238</v>
      </c>
      <c r="C145" s="3">
        <v>40</v>
      </c>
      <c r="D145" s="4">
        <v>55861</v>
      </c>
      <c r="E145" s="5" t="s">
        <v>296</v>
      </c>
      <c r="F145" s="5" t="s">
        <v>293</v>
      </c>
      <c r="G145" s="5" t="s">
        <v>307</v>
      </c>
      <c r="H145" s="74"/>
      <c r="I145" s="2"/>
    </row>
    <row r="146" spans="1:9" s="7" customFormat="1" x14ac:dyDescent="0.2">
      <c r="A146" s="2" t="s">
        <v>134</v>
      </c>
      <c r="B146" s="2" t="s">
        <v>135</v>
      </c>
      <c r="C146" s="3">
        <v>420</v>
      </c>
      <c r="D146" s="4">
        <v>47024</v>
      </c>
      <c r="E146" s="5" t="s">
        <v>296</v>
      </c>
      <c r="F146" s="5" t="s">
        <v>293</v>
      </c>
      <c r="G146" s="5" t="s">
        <v>301</v>
      </c>
      <c r="H146" s="74"/>
      <c r="I146" s="2"/>
    </row>
    <row r="147" spans="1:9" s="7" customFormat="1" x14ac:dyDescent="0.2">
      <c r="A147" s="2" t="s">
        <v>136</v>
      </c>
      <c r="B147" s="2" t="s">
        <v>137</v>
      </c>
      <c r="C147" s="3">
        <v>370</v>
      </c>
      <c r="D147" s="4">
        <v>45925</v>
      </c>
      <c r="E147" s="5" t="s">
        <v>296</v>
      </c>
      <c r="F147" s="5" t="s">
        <v>293</v>
      </c>
      <c r="G147" s="5" t="s">
        <v>307</v>
      </c>
      <c r="H147" s="74"/>
      <c r="I147" s="2"/>
    </row>
    <row r="148" spans="1:9" s="7" customFormat="1" x14ac:dyDescent="0.2">
      <c r="A148" s="2" t="s">
        <v>239</v>
      </c>
      <c r="B148" s="2" t="s">
        <v>240</v>
      </c>
      <c r="C148" s="3">
        <v>60</v>
      </c>
      <c r="D148" s="4">
        <v>47678</v>
      </c>
      <c r="E148" s="5" t="s">
        <v>304</v>
      </c>
      <c r="F148" s="5" t="s">
        <v>293</v>
      </c>
      <c r="G148" s="5" t="s">
        <v>306</v>
      </c>
      <c r="H148" s="74"/>
      <c r="I148" s="2"/>
    </row>
    <row r="149" spans="1:9" s="7" customFormat="1" x14ac:dyDescent="0.2">
      <c r="A149" s="2" t="s">
        <v>241</v>
      </c>
      <c r="B149" s="2" t="s">
        <v>242</v>
      </c>
      <c r="C149" s="3">
        <v>20</v>
      </c>
      <c r="D149" s="4">
        <v>38920</v>
      </c>
      <c r="E149" s="5" t="s">
        <v>296</v>
      </c>
      <c r="F149" s="5" t="s">
        <v>293</v>
      </c>
      <c r="G149" s="5" t="s">
        <v>306</v>
      </c>
      <c r="H149" s="74"/>
      <c r="I149" s="2"/>
    </row>
    <row r="150" spans="1:9" s="7" customFormat="1" x14ac:dyDescent="0.2">
      <c r="A150" s="2" t="s">
        <v>138</v>
      </c>
      <c r="B150" s="2" t="s">
        <v>139</v>
      </c>
      <c r="C150" s="3">
        <v>240</v>
      </c>
      <c r="D150" s="4">
        <v>44381</v>
      </c>
      <c r="E150" s="5" t="s">
        <v>296</v>
      </c>
      <c r="F150" s="5" t="s">
        <v>293</v>
      </c>
      <c r="G150" s="5" t="s">
        <v>307</v>
      </c>
      <c r="H150" s="74"/>
      <c r="I150" s="2"/>
    </row>
    <row r="151" spans="1:9" s="7" customFormat="1" x14ac:dyDescent="0.2">
      <c r="A151" s="2" t="s">
        <v>140</v>
      </c>
      <c r="B151" s="2" t="s">
        <v>141</v>
      </c>
      <c r="C151" s="3">
        <v>130</v>
      </c>
      <c r="D151" s="4">
        <v>40688</v>
      </c>
      <c r="E151" s="5" t="s">
        <v>296</v>
      </c>
      <c r="F151" s="5" t="s">
        <v>293</v>
      </c>
      <c r="G151" s="5" t="s">
        <v>301</v>
      </c>
      <c r="H151" s="75"/>
      <c r="I151" s="2"/>
    </row>
    <row r="152" spans="1:9" s="7" customFormat="1" x14ac:dyDescent="0.2">
      <c r="A152" s="113" t="s">
        <v>329</v>
      </c>
      <c r="B152" s="113"/>
      <c r="C152" s="114">
        <v>1590</v>
      </c>
      <c r="D152" s="115">
        <v>48692</v>
      </c>
      <c r="E152" s="119"/>
      <c r="F152" s="119"/>
      <c r="G152" s="119"/>
      <c r="H152" s="119">
        <v>16</v>
      </c>
      <c r="I152" s="2"/>
    </row>
    <row r="153" spans="1:9" s="7" customFormat="1" x14ac:dyDescent="0.2">
      <c r="A153" s="2" t="s">
        <v>142</v>
      </c>
      <c r="B153" s="2" t="s">
        <v>143</v>
      </c>
      <c r="C153" s="3">
        <v>230</v>
      </c>
      <c r="D153" s="4">
        <v>62556</v>
      </c>
      <c r="E153" s="5" t="s">
        <v>296</v>
      </c>
      <c r="F153" s="5" t="s">
        <v>295</v>
      </c>
      <c r="G153" s="5" t="s">
        <v>293</v>
      </c>
      <c r="H153" s="73"/>
      <c r="I153" s="2"/>
    </row>
    <row r="154" spans="1:9" s="7" customFormat="1" x14ac:dyDescent="0.2">
      <c r="A154" s="2" t="s">
        <v>281</v>
      </c>
      <c r="B154" s="2" t="s">
        <v>282</v>
      </c>
      <c r="C154" s="3">
        <v>230</v>
      </c>
      <c r="D154" s="4">
        <v>43171</v>
      </c>
      <c r="E154" s="5" t="s">
        <v>303</v>
      </c>
      <c r="F154" s="5" t="s">
        <v>293</v>
      </c>
      <c r="G154" s="5" t="s">
        <v>301</v>
      </c>
      <c r="H154" s="74"/>
      <c r="I154" s="2"/>
    </row>
    <row r="155" spans="1:9" s="1" customFormat="1" x14ac:dyDescent="0.2">
      <c r="A155" s="2" t="s">
        <v>243</v>
      </c>
      <c r="B155" s="2" t="s">
        <v>244</v>
      </c>
      <c r="C155" s="3">
        <v>50</v>
      </c>
      <c r="D155" s="4">
        <v>51951</v>
      </c>
      <c r="E155" s="5" t="s">
        <v>303</v>
      </c>
      <c r="F155" s="5" t="s">
        <v>293</v>
      </c>
      <c r="G155" s="5" t="s">
        <v>302</v>
      </c>
      <c r="H155" s="74"/>
      <c r="I155" s="62"/>
    </row>
    <row r="156" spans="1:9" s="7" customFormat="1" x14ac:dyDescent="0.2">
      <c r="A156" s="2" t="s">
        <v>283</v>
      </c>
      <c r="B156" s="2" t="s">
        <v>284</v>
      </c>
      <c r="C156" s="3">
        <v>20</v>
      </c>
      <c r="D156" s="4">
        <v>52304</v>
      </c>
      <c r="E156" s="5" t="s">
        <v>303</v>
      </c>
      <c r="F156" s="5" t="s">
        <v>293</v>
      </c>
      <c r="G156" s="5" t="s">
        <v>293</v>
      </c>
      <c r="H156" s="74"/>
      <c r="I156" s="2"/>
    </row>
    <row r="157" spans="1:9" s="7" customFormat="1" x14ac:dyDescent="0.2">
      <c r="A157" s="2" t="s">
        <v>245</v>
      </c>
      <c r="B157" s="2" t="s">
        <v>246</v>
      </c>
      <c r="C157" s="3">
        <v>240</v>
      </c>
      <c r="D157" s="4">
        <v>39503</v>
      </c>
      <c r="E157" s="5" t="s">
        <v>296</v>
      </c>
      <c r="F157" s="5" t="s">
        <v>293</v>
      </c>
      <c r="G157" s="5" t="s">
        <v>302</v>
      </c>
      <c r="H157" s="74"/>
      <c r="I157" s="2"/>
    </row>
    <row r="158" spans="1:9" s="7" customFormat="1" x14ac:dyDescent="0.2">
      <c r="A158" s="2" t="s">
        <v>144</v>
      </c>
      <c r="B158" s="2" t="s">
        <v>145</v>
      </c>
      <c r="C158" s="3">
        <v>210</v>
      </c>
      <c r="D158" s="4">
        <v>41170</v>
      </c>
      <c r="E158" s="5" t="s">
        <v>303</v>
      </c>
      <c r="F158" s="5" t="s">
        <v>293</v>
      </c>
      <c r="G158" s="5" t="s">
        <v>302</v>
      </c>
      <c r="H158" s="74"/>
      <c r="I158" s="2"/>
    </row>
    <row r="159" spans="1:9" s="7" customFormat="1" x14ac:dyDescent="0.2">
      <c r="A159" s="2" t="s">
        <v>146</v>
      </c>
      <c r="B159" s="2" t="s">
        <v>147</v>
      </c>
      <c r="C159" s="3">
        <v>480</v>
      </c>
      <c r="D159" s="4">
        <v>50410</v>
      </c>
      <c r="E159" s="5" t="s">
        <v>296</v>
      </c>
      <c r="F159" s="5" t="s">
        <v>293</v>
      </c>
      <c r="G159" s="5" t="s">
        <v>302</v>
      </c>
      <c r="H159" s="74"/>
      <c r="I159" s="2"/>
    </row>
    <row r="160" spans="1:9" s="7" customFormat="1" x14ac:dyDescent="0.2">
      <c r="A160" s="2" t="s">
        <v>247</v>
      </c>
      <c r="B160" s="2" t="s">
        <v>248</v>
      </c>
      <c r="C160" s="3">
        <v>40</v>
      </c>
      <c r="D160" s="4">
        <v>56608</v>
      </c>
      <c r="E160" s="5" t="s">
        <v>296</v>
      </c>
      <c r="F160" s="5" t="s">
        <v>293</v>
      </c>
      <c r="G160" s="5" t="s">
        <v>302</v>
      </c>
      <c r="H160" s="74"/>
      <c r="I160" s="2"/>
    </row>
    <row r="161" spans="1:9" s="7" customFormat="1" x14ac:dyDescent="0.2">
      <c r="A161" s="2" t="s">
        <v>285</v>
      </c>
      <c r="B161" s="2" t="s">
        <v>249</v>
      </c>
      <c r="C161" s="3">
        <v>90</v>
      </c>
      <c r="D161" s="4">
        <v>40558</v>
      </c>
      <c r="E161" s="5" t="s">
        <v>296</v>
      </c>
      <c r="F161" s="5" t="s">
        <v>293</v>
      </c>
      <c r="G161" s="5" t="s">
        <v>301</v>
      </c>
      <c r="H161" s="75"/>
      <c r="I161" s="2"/>
    </row>
    <row r="162" spans="1:9" s="7" customFormat="1" x14ac:dyDescent="0.2">
      <c r="A162" s="113" t="s">
        <v>330</v>
      </c>
      <c r="B162" s="113"/>
      <c r="C162" s="114">
        <v>1820</v>
      </c>
      <c r="D162" s="115">
        <v>46927</v>
      </c>
      <c r="E162" s="119"/>
      <c r="F162" s="119"/>
      <c r="G162" s="119"/>
      <c r="H162" s="119">
        <v>9</v>
      </c>
      <c r="I162" s="2"/>
    </row>
    <row r="163" spans="1:9" s="7" customFormat="1" x14ac:dyDescent="0.2">
      <c r="A163" s="2" t="s">
        <v>148</v>
      </c>
      <c r="B163" s="2" t="s">
        <v>149</v>
      </c>
      <c r="C163" s="3">
        <v>700</v>
      </c>
      <c r="D163" s="4">
        <v>61550</v>
      </c>
      <c r="E163" s="5" t="s">
        <v>303</v>
      </c>
      <c r="F163" s="5" t="s">
        <v>295</v>
      </c>
      <c r="G163" s="5" t="s">
        <v>293</v>
      </c>
      <c r="H163" s="73"/>
      <c r="I163" s="2"/>
    </row>
    <row r="164" spans="1:9" s="7" customFormat="1" x14ac:dyDescent="0.2">
      <c r="A164" s="2" t="s">
        <v>250</v>
      </c>
      <c r="B164" s="2" t="s">
        <v>251</v>
      </c>
      <c r="C164" s="3">
        <v>20</v>
      </c>
      <c r="D164" s="4">
        <v>49660</v>
      </c>
      <c r="E164" s="5" t="s">
        <v>296</v>
      </c>
      <c r="F164" s="5" t="s">
        <v>293</v>
      </c>
      <c r="G164" s="5" t="s">
        <v>301</v>
      </c>
      <c r="H164" s="74"/>
      <c r="I164" s="2"/>
    </row>
    <row r="165" spans="1:9" s="7" customFormat="1" x14ac:dyDescent="0.2">
      <c r="A165" s="2" t="s">
        <v>252</v>
      </c>
      <c r="B165" s="2" t="s">
        <v>253</v>
      </c>
      <c r="C165" s="3">
        <v>200</v>
      </c>
      <c r="D165" s="4">
        <v>46383</v>
      </c>
      <c r="E165" s="5" t="s">
        <v>296</v>
      </c>
      <c r="F165" s="5" t="s">
        <v>293</v>
      </c>
      <c r="G165" s="5" t="s">
        <v>302</v>
      </c>
      <c r="H165" s="74"/>
      <c r="I165" s="2"/>
    </row>
    <row r="166" spans="1:9" s="7" customFormat="1" x14ac:dyDescent="0.2">
      <c r="A166" s="2" t="s">
        <v>286</v>
      </c>
      <c r="B166" s="2" t="s">
        <v>287</v>
      </c>
      <c r="C166" s="3">
        <v>110</v>
      </c>
      <c r="D166" s="4">
        <v>38793</v>
      </c>
      <c r="E166" s="5" t="s">
        <v>296</v>
      </c>
      <c r="F166" s="5" t="s">
        <v>293</v>
      </c>
      <c r="G166" s="5" t="s">
        <v>301</v>
      </c>
      <c r="H166" s="74"/>
      <c r="I166" s="2"/>
    </row>
    <row r="167" spans="1:9" s="7" customFormat="1" x14ac:dyDescent="0.2">
      <c r="A167" s="2" t="s">
        <v>150</v>
      </c>
      <c r="B167" s="2" t="s">
        <v>151</v>
      </c>
      <c r="C167" s="3">
        <v>60</v>
      </c>
      <c r="D167" s="4">
        <v>42896</v>
      </c>
      <c r="E167" s="5" t="s">
        <v>296</v>
      </c>
      <c r="F167" s="5" t="s">
        <v>293</v>
      </c>
      <c r="G167" s="5" t="s">
        <v>302</v>
      </c>
      <c r="H167" s="74"/>
      <c r="I167" s="2"/>
    </row>
    <row r="168" spans="1:9" s="7" customFormat="1" x14ac:dyDescent="0.2">
      <c r="A168" s="2" t="s">
        <v>152</v>
      </c>
      <c r="B168" s="2" t="s">
        <v>153</v>
      </c>
      <c r="C168" s="3">
        <v>730</v>
      </c>
      <c r="D168" s="4">
        <v>42277</v>
      </c>
      <c r="E168" s="5" t="s">
        <v>296</v>
      </c>
      <c r="F168" s="5" t="s">
        <v>293</v>
      </c>
      <c r="G168" s="5" t="s">
        <v>301</v>
      </c>
      <c r="H168" s="75"/>
      <c r="I168" s="2"/>
    </row>
    <row r="169" spans="1:9" s="7" customFormat="1" x14ac:dyDescent="0.2">
      <c r="A169" s="113" t="s">
        <v>331</v>
      </c>
      <c r="B169" s="113"/>
      <c r="C169" s="114">
        <v>290</v>
      </c>
      <c r="D169" s="115">
        <v>52226</v>
      </c>
      <c r="E169" s="119"/>
      <c r="F169" s="119"/>
      <c r="G169" s="119"/>
      <c r="H169" s="119">
        <v>2</v>
      </c>
      <c r="I169" s="2"/>
    </row>
    <row r="170" spans="1:9" s="7" customFormat="1" x14ac:dyDescent="0.2">
      <c r="A170" s="2" t="s">
        <v>154</v>
      </c>
      <c r="B170" s="2" t="s">
        <v>155</v>
      </c>
      <c r="C170" s="3">
        <v>110</v>
      </c>
      <c r="D170" s="4">
        <v>47720</v>
      </c>
      <c r="E170" s="5" t="s">
        <v>296</v>
      </c>
      <c r="F170" s="5" t="s">
        <v>295</v>
      </c>
      <c r="G170" s="5" t="s">
        <v>293</v>
      </c>
      <c r="H170" s="73"/>
      <c r="I170" s="2"/>
    </row>
    <row r="171" spans="1:9" s="7" customFormat="1" x14ac:dyDescent="0.2">
      <c r="A171" s="2" t="s">
        <v>156</v>
      </c>
      <c r="B171" s="2" t="s">
        <v>157</v>
      </c>
      <c r="C171" s="3">
        <v>180</v>
      </c>
      <c r="D171" s="4">
        <v>56732</v>
      </c>
      <c r="E171" s="5" t="s">
        <v>296</v>
      </c>
      <c r="F171" s="5" t="s">
        <v>295</v>
      </c>
      <c r="G171" s="5" t="s">
        <v>293</v>
      </c>
      <c r="H171" s="75"/>
      <c r="I171" s="2"/>
    </row>
    <row r="172" spans="1:9" x14ac:dyDescent="0.2">
      <c r="A172" s="123"/>
      <c r="B172" s="124"/>
      <c r="C172" s="125"/>
      <c r="D172" s="126"/>
      <c r="E172" s="123"/>
      <c r="F172" s="123"/>
      <c r="G172" s="123"/>
      <c r="H172" s="127">
        <f>SUM(H4:H169)</f>
        <v>281</v>
      </c>
      <c r="I172" s="26"/>
    </row>
    <row r="173" spans="1:9" x14ac:dyDescent="0.2">
      <c r="B173" s="18"/>
    </row>
    <row r="175" spans="1:9" x14ac:dyDescent="0.2">
      <c r="B175" s="18"/>
    </row>
    <row r="178" spans="2:4" s="1" customFormat="1" x14ac:dyDescent="0.2">
      <c r="C178" s="21"/>
      <c r="D178" s="22"/>
    </row>
    <row r="179" spans="2:4" x14ac:dyDescent="0.2">
      <c r="B179" s="18"/>
    </row>
    <row r="180" spans="2:4" ht="12.75" customHeight="1" x14ac:dyDescent="0.2">
      <c r="B180" s="18"/>
    </row>
    <row r="201" spans="1:4" x14ac:dyDescent="0.2">
      <c r="B201" s="18"/>
    </row>
    <row r="207" spans="1:4" x14ac:dyDescent="0.2">
      <c r="A207" s="1"/>
      <c r="B207" s="1"/>
      <c r="C207" s="21"/>
      <c r="D207" s="22"/>
    </row>
    <row r="208" spans="1:4" x14ac:dyDescent="0.2">
      <c r="B208" s="18"/>
    </row>
    <row r="211" spans="1:4" x14ac:dyDescent="0.2">
      <c r="B211" s="18"/>
    </row>
    <row r="212" spans="1:4" s="1" customFormat="1" x14ac:dyDescent="0.2">
      <c r="A212" s="17"/>
      <c r="B212" s="17"/>
      <c r="C212" s="19"/>
      <c r="D212" s="20"/>
    </row>
    <row r="213" spans="1:4" x14ac:dyDescent="0.2">
      <c r="A213" s="1"/>
      <c r="B213" s="1"/>
      <c r="C213" s="21"/>
      <c r="D213" s="22"/>
    </row>
    <row r="214" spans="1:4" x14ac:dyDescent="0.2">
      <c r="B214" s="18"/>
    </row>
    <row r="220" spans="1:4" x14ac:dyDescent="0.2">
      <c r="B220" s="18"/>
    </row>
    <row r="229" spans="1:4" s="1" customFormat="1" x14ac:dyDescent="0.2">
      <c r="A229" s="17"/>
      <c r="B229" s="17"/>
      <c r="C229" s="19"/>
      <c r="D229" s="20"/>
    </row>
    <row r="233" spans="1:4" x14ac:dyDescent="0.2">
      <c r="A233" s="1"/>
      <c r="B233" s="1"/>
      <c r="C233" s="21"/>
      <c r="D233" s="22"/>
    </row>
    <row r="234" spans="1:4" x14ac:dyDescent="0.2">
      <c r="B234" s="18"/>
    </row>
    <row r="235" spans="1:4" x14ac:dyDescent="0.2">
      <c r="B235" s="18"/>
    </row>
    <row r="237" spans="1:4" x14ac:dyDescent="0.2">
      <c r="B237" s="18"/>
    </row>
    <row r="239" spans="1:4" x14ac:dyDescent="0.2">
      <c r="B239" s="18"/>
    </row>
    <row r="240" spans="1:4" s="1" customFormat="1" x14ac:dyDescent="0.2">
      <c r="A240" s="17"/>
      <c r="B240" s="17"/>
      <c r="C240" s="19"/>
      <c r="D240" s="20"/>
    </row>
    <row r="247" spans="2:2" x14ac:dyDescent="0.2">
      <c r="B247" s="18"/>
    </row>
    <row r="248" spans="2:2" x14ac:dyDescent="0.2">
      <c r="B248" s="18"/>
    </row>
    <row r="249" spans="2:2" x14ac:dyDescent="0.2">
      <c r="B249" s="18"/>
    </row>
    <row r="257" spans="1:4" x14ac:dyDescent="0.2">
      <c r="B257" s="18"/>
    </row>
    <row r="260" spans="1:4" x14ac:dyDescent="0.2">
      <c r="A260" s="1"/>
      <c r="B260" s="1"/>
      <c r="C260" s="21"/>
      <c r="D260" s="22"/>
    </row>
    <row r="261" spans="1:4" x14ac:dyDescent="0.2">
      <c r="B261" s="18"/>
    </row>
    <row r="269" spans="1:4" s="1" customFormat="1" x14ac:dyDescent="0.2">
      <c r="A269" s="17"/>
      <c r="B269" s="17"/>
      <c r="C269" s="19"/>
      <c r="D269" s="20"/>
    </row>
    <row r="270" spans="1:4" x14ac:dyDescent="0.2">
      <c r="B270" s="18"/>
    </row>
    <row r="272" spans="1:4" x14ac:dyDescent="0.2">
      <c r="B272" s="18"/>
    </row>
    <row r="273" spans="2:2" x14ac:dyDescent="0.2">
      <c r="B273" s="18"/>
    </row>
    <row r="276" spans="2:2" x14ac:dyDescent="0.2">
      <c r="B276" s="18"/>
    </row>
    <row r="277" spans="2:2" x14ac:dyDescent="0.2">
      <c r="B277" s="18"/>
    </row>
    <row r="280" spans="2:2" x14ac:dyDescent="0.2">
      <c r="B280" s="18"/>
    </row>
    <row r="281" spans="2:2" x14ac:dyDescent="0.2">
      <c r="B281" s="18"/>
    </row>
    <row r="290" spans="1:4" x14ac:dyDescent="0.2">
      <c r="B290" s="18"/>
    </row>
    <row r="291" spans="1:4" s="1" customFormat="1" x14ac:dyDescent="0.2">
      <c r="A291" s="17"/>
      <c r="B291" s="17"/>
      <c r="C291" s="19"/>
      <c r="D291" s="20"/>
    </row>
    <row r="293" spans="1:4" x14ac:dyDescent="0.2">
      <c r="B293" s="18"/>
    </row>
    <row r="295" spans="1:4" x14ac:dyDescent="0.2">
      <c r="B295" s="18"/>
    </row>
    <row r="296" spans="1:4" x14ac:dyDescent="0.2">
      <c r="B296" s="18"/>
    </row>
    <row r="302" spans="1:4" x14ac:dyDescent="0.2">
      <c r="B302" s="18"/>
    </row>
    <row r="306" spans="1:4" x14ac:dyDescent="0.2">
      <c r="A306" s="1"/>
      <c r="B306" s="1"/>
      <c r="C306" s="21"/>
      <c r="D306" s="22"/>
    </row>
    <row r="307" spans="1:4" ht="13.5" customHeight="1" x14ac:dyDescent="0.2">
      <c r="B307" s="18"/>
    </row>
    <row r="308" spans="1:4" ht="12.75" customHeight="1" x14ac:dyDescent="0.2">
      <c r="B308" s="18"/>
    </row>
    <row r="310" spans="1:4" x14ac:dyDescent="0.2">
      <c r="B310" s="18"/>
    </row>
    <row r="345" spans="3:4" s="1" customFormat="1" x14ac:dyDescent="0.2">
      <c r="C345" s="21"/>
      <c r="D345" s="22"/>
    </row>
    <row r="357" spans="3:4" s="1" customFormat="1" x14ac:dyDescent="0.2">
      <c r="C357" s="21"/>
      <c r="D357" s="22"/>
    </row>
    <row r="405" spans="3:4" s="1" customFormat="1" x14ac:dyDescent="0.2">
      <c r="C405" s="21"/>
      <c r="D405" s="22"/>
    </row>
    <row r="451" spans="3:4" s="1" customFormat="1" x14ac:dyDescent="0.2">
      <c r="C451" s="21"/>
      <c r="D451" s="22"/>
    </row>
    <row r="475" spans="2:2" x14ac:dyDescent="0.2">
      <c r="B475" s="18"/>
    </row>
    <row r="547" spans="3:4" s="1" customFormat="1" x14ac:dyDescent="0.2">
      <c r="C547" s="21"/>
      <c r="D547" s="22"/>
    </row>
  </sheetData>
  <sortState ref="A5:L147">
    <sortCondition ref="A5:A147"/>
  </sortState>
  <mergeCells count="1">
    <mergeCell ref="A1:H1"/>
  </mergeCells>
  <printOptions horizontalCentered="1" gridLines="1"/>
  <pageMargins left="0.25" right="0.25" top="0.2" bottom="0.35" header="0.5" footer="0.2"/>
  <pageSetup scale="69" orientation="portrait" r:id="rId1"/>
  <headerFooter>
    <oddFooter>&amp;LIowa Workforce Development, Labor Force and Occupational Analysis Bureau. www.iowajobs.org&amp;R&amp;P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7"/>
  <sheetViews>
    <sheetView topLeftCell="C1" zoomScaleNormal="100" workbookViewId="0">
      <pane ySplit="1" topLeftCell="A101" activePane="bottomLeft" state="frozen"/>
      <selection pane="bottomLeft" activeCell="K388" sqref="K388"/>
    </sheetView>
  </sheetViews>
  <sheetFormatPr defaultRowHeight="12.75" x14ac:dyDescent="0.2"/>
  <cols>
    <col min="1" max="1" width="9.140625" style="7"/>
    <col min="2" max="2" width="95.7109375" style="7" bestFit="1" customWidth="1"/>
    <col min="3" max="3" width="15.7109375" style="7" bestFit="1" customWidth="1"/>
    <col min="4" max="4" width="13.85546875" style="7" bestFit="1" customWidth="1"/>
    <col min="5" max="5" width="38.5703125" style="7" bestFit="1" customWidth="1"/>
    <col min="6" max="6" width="23.5703125" style="7" bestFit="1" customWidth="1"/>
    <col min="7" max="7" width="41.140625" style="7" bestFit="1" customWidth="1"/>
    <col min="8" max="8" width="40.28515625" style="1" customWidth="1"/>
    <col min="9" max="9" width="35.28515625" style="17" bestFit="1" customWidth="1"/>
    <col min="10" max="10" width="10.28515625" style="49" customWidth="1"/>
    <col min="11" max="11" width="94.28515625" style="7" customWidth="1"/>
    <col min="12" max="16384" width="9.140625" style="7"/>
  </cols>
  <sheetData>
    <row r="1" spans="1:13" s="1" customFormat="1" ht="68.25" x14ac:dyDescent="0.2">
      <c r="A1" s="109" t="s">
        <v>314</v>
      </c>
      <c r="B1" s="108" t="s">
        <v>158</v>
      </c>
      <c r="C1" s="110" t="s">
        <v>663</v>
      </c>
      <c r="D1" s="111" t="s">
        <v>664</v>
      </c>
      <c r="E1" s="112" t="s">
        <v>288</v>
      </c>
      <c r="F1" s="112" t="s">
        <v>289</v>
      </c>
      <c r="G1" s="112" t="s">
        <v>290</v>
      </c>
      <c r="H1" s="112" t="s">
        <v>665</v>
      </c>
      <c r="I1" s="170" t="s">
        <v>288</v>
      </c>
      <c r="J1" s="170"/>
      <c r="K1" s="108" t="s">
        <v>670</v>
      </c>
    </row>
    <row r="2" spans="1:13" s="1" customFormat="1" x14ac:dyDescent="0.2">
      <c r="A2" s="130" t="s">
        <v>0</v>
      </c>
      <c r="B2" s="131"/>
      <c r="C2" s="132">
        <v>86040</v>
      </c>
      <c r="D2" s="133">
        <v>38510</v>
      </c>
      <c r="E2" s="131"/>
      <c r="F2" s="131"/>
      <c r="G2" s="131"/>
      <c r="H2" s="131"/>
      <c r="I2" s="134"/>
      <c r="J2" s="135"/>
      <c r="K2" s="136"/>
    </row>
    <row r="3" spans="1:13" s="1" customFormat="1" x14ac:dyDescent="0.2">
      <c r="A3" s="137" t="s">
        <v>315</v>
      </c>
      <c r="B3" s="137"/>
      <c r="C3" s="138">
        <v>3500</v>
      </c>
      <c r="D3" s="139">
        <v>84198</v>
      </c>
      <c r="E3" s="137"/>
      <c r="F3" s="137"/>
      <c r="G3" s="137"/>
      <c r="H3" s="137">
        <v>48</v>
      </c>
      <c r="I3" s="140"/>
      <c r="J3" s="141"/>
      <c r="K3" s="142"/>
    </row>
    <row r="4" spans="1:13" x14ac:dyDescent="0.2">
      <c r="A4" s="2" t="s">
        <v>162</v>
      </c>
      <c r="B4" s="2" t="s">
        <v>163</v>
      </c>
      <c r="C4" s="2">
        <v>80</v>
      </c>
      <c r="D4" s="2">
        <v>102009</v>
      </c>
      <c r="E4" s="2" t="s">
        <v>291</v>
      </c>
      <c r="F4" s="2" t="s">
        <v>295</v>
      </c>
      <c r="G4" s="2" t="s">
        <v>293</v>
      </c>
      <c r="H4" s="70"/>
      <c r="I4" s="47" t="s">
        <v>667</v>
      </c>
      <c r="J4" s="56">
        <f>8/25</f>
        <v>0.32</v>
      </c>
      <c r="K4" s="2"/>
    </row>
    <row r="5" spans="1:13" x14ac:dyDescent="0.2">
      <c r="A5" s="2" t="s">
        <v>3</v>
      </c>
      <c r="B5" s="2" t="s">
        <v>4</v>
      </c>
      <c r="C5" s="2">
        <v>140</v>
      </c>
      <c r="D5" s="2">
        <v>90276</v>
      </c>
      <c r="E5" s="2" t="s">
        <v>291</v>
      </c>
      <c r="F5" s="2" t="s">
        <v>295</v>
      </c>
      <c r="G5" s="2" t="s">
        <v>293</v>
      </c>
      <c r="H5" s="71"/>
      <c r="I5" s="48" t="s">
        <v>668</v>
      </c>
      <c r="J5" s="56">
        <f>1/25</f>
        <v>0.04</v>
      </c>
      <c r="K5" s="2"/>
    </row>
    <row r="6" spans="1:13" x14ac:dyDescent="0.2">
      <c r="A6" s="2" t="s">
        <v>5</v>
      </c>
      <c r="B6" s="2" t="s">
        <v>6</v>
      </c>
      <c r="C6" s="2">
        <v>30</v>
      </c>
      <c r="D6" s="2">
        <v>59389</v>
      </c>
      <c r="E6" s="2" t="s">
        <v>291</v>
      </c>
      <c r="F6" s="2" t="s">
        <v>295</v>
      </c>
      <c r="G6" s="2" t="s">
        <v>293</v>
      </c>
      <c r="H6" s="71"/>
      <c r="I6" s="48" t="s">
        <v>669</v>
      </c>
      <c r="J6" s="56">
        <f>14/25</f>
        <v>0.56000000000000005</v>
      </c>
      <c r="K6" s="2"/>
    </row>
    <row r="7" spans="1:13" x14ac:dyDescent="0.2">
      <c r="A7" s="2" t="s">
        <v>7</v>
      </c>
      <c r="B7" s="2" t="s">
        <v>8</v>
      </c>
      <c r="C7" s="2">
        <v>170</v>
      </c>
      <c r="D7" s="2">
        <v>64240</v>
      </c>
      <c r="E7" s="2" t="s">
        <v>296</v>
      </c>
      <c r="F7" s="2" t="s">
        <v>295</v>
      </c>
      <c r="G7" s="2" t="s">
        <v>293</v>
      </c>
      <c r="H7" s="71"/>
      <c r="I7" s="48" t="s">
        <v>666</v>
      </c>
      <c r="J7" s="56">
        <f>2/25</f>
        <v>0.08</v>
      </c>
      <c r="K7" s="2"/>
    </row>
    <row r="8" spans="1:13" x14ac:dyDescent="0.2">
      <c r="A8" s="2" t="s">
        <v>9</v>
      </c>
      <c r="B8" s="2" t="s">
        <v>10</v>
      </c>
      <c r="C8" s="2">
        <v>100</v>
      </c>
      <c r="D8" s="2">
        <v>98657</v>
      </c>
      <c r="E8" s="2" t="s">
        <v>291</v>
      </c>
      <c r="F8" s="2" t="s">
        <v>292</v>
      </c>
      <c r="G8" s="2" t="s">
        <v>293</v>
      </c>
      <c r="H8" s="71"/>
      <c r="I8" s="50"/>
      <c r="J8" s="57"/>
      <c r="K8" s="2"/>
    </row>
    <row r="9" spans="1:13" s="1" customFormat="1" x14ac:dyDescent="0.2">
      <c r="A9" s="2" t="s">
        <v>11</v>
      </c>
      <c r="B9" s="2" t="s">
        <v>12</v>
      </c>
      <c r="C9" s="2">
        <v>250</v>
      </c>
      <c r="D9" s="2">
        <v>92765</v>
      </c>
      <c r="E9" s="2" t="s">
        <v>291</v>
      </c>
      <c r="F9" s="2" t="s">
        <v>292</v>
      </c>
      <c r="G9" s="2" t="s">
        <v>293</v>
      </c>
      <c r="H9" s="71"/>
      <c r="I9" s="51"/>
      <c r="J9" s="58"/>
      <c r="K9" s="62"/>
    </row>
    <row r="10" spans="1:13" x14ac:dyDescent="0.2">
      <c r="A10" s="2" t="s">
        <v>13</v>
      </c>
      <c r="B10" s="2" t="s">
        <v>14</v>
      </c>
      <c r="C10" s="2">
        <v>150</v>
      </c>
      <c r="D10" s="2">
        <v>91713</v>
      </c>
      <c r="E10" s="2" t="s">
        <v>291</v>
      </c>
      <c r="F10" s="2" t="s">
        <v>295</v>
      </c>
      <c r="G10" s="2" t="s">
        <v>293</v>
      </c>
      <c r="H10" s="71"/>
      <c r="I10" s="51"/>
      <c r="J10" s="58"/>
      <c r="K10" s="2"/>
    </row>
    <row r="11" spans="1:13" x14ac:dyDescent="0.2">
      <c r="A11" s="2" t="s">
        <v>15</v>
      </c>
      <c r="B11" s="2" t="s">
        <v>16</v>
      </c>
      <c r="C11" s="2">
        <v>70</v>
      </c>
      <c r="D11" s="2">
        <v>76070</v>
      </c>
      <c r="E11" s="2" t="s">
        <v>296</v>
      </c>
      <c r="F11" s="2" t="s">
        <v>292</v>
      </c>
      <c r="G11" s="2" t="s">
        <v>293</v>
      </c>
      <c r="H11" s="71"/>
      <c r="I11" s="51"/>
      <c r="J11" s="58"/>
      <c r="K11" s="2"/>
    </row>
    <row r="12" spans="1:13" x14ac:dyDescent="0.2">
      <c r="A12" s="2" t="s">
        <v>164</v>
      </c>
      <c r="B12" s="2" t="s">
        <v>165</v>
      </c>
      <c r="C12" s="2">
        <v>20</v>
      </c>
      <c r="D12" s="2">
        <v>83529</v>
      </c>
      <c r="E12" s="2" t="s">
        <v>291</v>
      </c>
      <c r="F12" s="2" t="s">
        <v>295</v>
      </c>
      <c r="G12" s="2" t="s">
        <v>293</v>
      </c>
      <c r="H12" s="71"/>
      <c r="I12" s="51"/>
      <c r="J12" s="58"/>
      <c r="K12" s="2"/>
    </row>
    <row r="13" spans="1:13" x14ac:dyDescent="0.2">
      <c r="A13" s="2" t="s">
        <v>17</v>
      </c>
      <c r="B13" s="2" t="s">
        <v>18</v>
      </c>
      <c r="C13" s="2">
        <v>50</v>
      </c>
      <c r="D13" s="2">
        <v>88987</v>
      </c>
      <c r="E13" s="2" t="s">
        <v>291</v>
      </c>
      <c r="F13" s="2" t="s">
        <v>295</v>
      </c>
      <c r="G13" s="2" t="s">
        <v>293</v>
      </c>
      <c r="H13" s="71"/>
      <c r="I13" s="51"/>
      <c r="J13" s="58"/>
      <c r="K13" s="2"/>
    </row>
    <row r="14" spans="1:13" s="1" customFormat="1" x14ac:dyDescent="0.2">
      <c r="A14" s="2" t="s">
        <v>166</v>
      </c>
      <c r="B14" s="2" t="s">
        <v>167</v>
      </c>
      <c r="C14" s="2">
        <v>20</v>
      </c>
      <c r="D14" s="2">
        <v>84413</v>
      </c>
      <c r="E14" s="2" t="s">
        <v>291</v>
      </c>
      <c r="F14" s="2" t="s">
        <v>295</v>
      </c>
      <c r="G14" s="2" t="s">
        <v>293</v>
      </c>
      <c r="H14" s="71"/>
      <c r="I14" s="51"/>
      <c r="J14" s="58"/>
      <c r="K14" s="62"/>
    </row>
    <row r="15" spans="1:13" x14ac:dyDescent="0.2">
      <c r="A15" s="2" t="s">
        <v>19</v>
      </c>
      <c r="B15" s="2" t="s">
        <v>20</v>
      </c>
      <c r="C15" s="2">
        <v>190</v>
      </c>
      <c r="D15" s="2">
        <v>76130</v>
      </c>
      <c r="E15" s="2" t="s">
        <v>294</v>
      </c>
      <c r="F15" s="2" t="s">
        <v>292</v>
      </c>
      <c r="G15" s="2" t="s">
        <v>293</v>
      </c>
      <c r="H15" s="71"/>
      <c r="I15" s="51"/>
      <c r="J15" s="58"/>
      <c r="K15" s="2"/>
    </row>
    <row r="16" spans="1:13" x14ac:dyDescent="0.2">
      <c r="A16" s="2" t="s">
        <v>550</v>
      </c>
      <c r="B16" s="2" t="s">
        <v>551</v>
      </c>
      <c r="C16" s="2">
        <v>70</v>
      </c>
      <c r="D16" s="2">
        <v>31778</v>
      </c>
      <c r="E16" s="2" t="s">
        <v>291</v>
      </c>
      <c r="F16" s="2" t="s">
        <v>295</v>
      </c>
      <c r="G16" s="2" t="s">
        <v>293</v>
      </c>
      <c r="H16" s="71"/>
      <c r="I16" s="52"/>
      <c r="J16" s="59"/>
      <c r="K16" s="63"/>
      <c r="L16" s="45"/>
      <c r="M16" s="45"/>
    </row>
    <row r="17" spans="1:14" x14ac:dyDescent="0.2">
      <c r="A17" s="2" t="s">
        <v>21</v>
      </c>
      <c r="B17" s="2" t="s">
        <v>22</v>
      </c>
      <c r="C17" s="2">
        <v>130</v>
      </c>
      <c r="D17" s="2">
        <v>86227</v>
      </c>
      <c r="E17" s="2" t="s">
        <v>297</v>
      </c>
      <c r="F17" s="2" t="s">
        <v>295</v>
      </c>
      <c r="G17" s="2" t="s">
        <v>293</v>
      </c>
      <c r="H17" s="71"/>
      <c r="I17" s="51"/>
      <c r="J17" s="58"/>
      <c r="K17" s="2"/>
    </row>
    <row r="18" spans="1:14" s="1" customFormat="1" x14ac:dyDescent="0.2">
      <c r="A18" s="2" t="s">
        <v>299</v>
      </c>
      <c r="B18" s="2" t="s">
        <v>298</v>
      </c>
      <c r="C18" s="2" t="s">
        <v>332</v>
      </c>
      <c r="D18" s="2" t="s">
        <v>333</v>
      </c>
      <c r="E18" s="2" t="s">
        <v>297</v>
      </c>
      <c r="F18" s="2" t="s">
        <v>295</v>
      </c>
      <c r="G18" s="2" t="s">
        <v>293</v>
      </c>
      <c r="H18" s="71"/>
      <c r="I18" s="51"/>
      <c r="J18" s="58"/>
      <c r="K18" s="64" t="s">
        <v>334</v>
      </c>
      <c r="L18" s="7"/>
      <c r="M18" s="7"/>
      <c r="N18" s="7"/>
    </row>
    <row r="19" spans="1:14" x14ac:dyDescent="0.2">
      <c r="A19" s="2" t="s">
        <v>254</v>
      </c>
      <c r="B19" s="2" t="s">
        <v>255</v>
      </c>
      <c r="C19" s="2">
        <v>140</v>
      </c>
      <c r="D19" s="2">
        <v>45990</v>
      </c>
      <c r="E19" s="2" t="s">
        <v>296</v>
      </c>
      <c r="F19" s="2" t="s">
        <v>295</v>
      </c>
      <c r="G19" s="2" t="s">
        <v>293</v>
      </c>
      <c r="H19" s="71"/>
      <c r="I19" s="51"/>
      <c r="J19" s="58"/>
      <c r="K19" s="62"/>
      <c r="L19" s="1"/>
      <c r="M19" s="1"/>
      <c r="N19" s="1"/>
    </row>
    <row r="20" spans="1:14" x14ac:dyDescent="0.2">
      <c r="A20" s="2" t="s">
        <v>428</v>
      </c>
      <c r="B20" s="2" t="s">
        <v>429</v>
      </c>
      <c r="C20" s="2">
        <v>40</v>
      </c>
      <c r="D20" s="2">
        <v>23742</v>
      </c>
      <c r="E20" s="2" t="s">
        <v>296</v>
      </c>
      <c r="F20" s="2" t="s">
        <v>295</v>
      </c>
      <c r="G20" s="2" t="s">
        <v>293</v>
      </c>
      <c r="H20" s="71"/>
      <c r="I20" s="52"/>
      <c r="J20" s="59"/>
      <c r="K20" s="63"/>
      <c r="L20" s="45"/>
      <c r="M20" s="45"/>
    </row>
    <row r="21" spans="1:14" x14ac:dyDescent="0.2">
      <c r="A21" s="2" t="s">
        <v>23</v>
      </c>
      <c r="B21" s="2" t="s">
        <v>24</v>
      </c>
      <c r="C21" s="2">
        <v>280</v>
      </c>
      <c r="D21" s="2">
        <v>74777</v>
      </c>
      <c r="E21" s="2" t="s">
        <v>291</v>
      </c>
      <c r="F21" s="2" t="s">
        <v>293</v>
      </c>
      <c r="G21" s="2" t="s">
        <v>293</v>
      </c>
      <c r="H21" s="71"/>
      <c r="I21" s="51"/>
      <c r="J21" s="58"/>
      <c r="K21" s="2"/>
    </row>
    <row r="22" spans="1:14" x14ac:dyDescent="0.2">
      <c r="A22" s="2" t="s">
        <v>25</v>
      </c>
      <c r="B22" s="2" t="s">
        <v>26</v>
      </c>
      <c r="C22" s="2">
        <v>20</v>
      </c>
      <c r="D22" s="2">
        <v>58765</v>
      </c>
      <c r="E22" s="2" t="s">
        <v>296</v>
      </c>
      <c r="F22" s="2" t="s">
        <v>295</v>
      </c>
      <c r="G22" s="2" t="s">
        <v>301</v>
      </c>
      <c r="H22" s="71"/>
      <c r="I22" s="51"/>
      <c r="J22" s="58"/>
      <c r="K22" s="2"/>
    </row>
    <row r="23" spans="1:14" x14ac:dyDescent="0.2">
      <c r="A23" s="2" t="s">
        <v>256</v>
      </c>
      <c r="B23" s="2" t="s">
        <v>257</v>
      </c>
      <c r="C23" s="2">
        <v>60</v>
      </c>
      <c r="D23" s="2">
        <v>38752</v>
      </c>
      <c r="E23" s="2" t="s">
        <v>296</v>
      </c>
      <c r="F23" s="2" t="s">
        <v>295</v>
      </c>
      <c r="G23" s="2" t="s">
        <v>293</v>
      </c>
      <c r="H23" s="71"/>
      <c r="I23" s="51"/>
      <c r="J23" s="58"/>
      <c r="K23" s="2"/>
    </row>
    <row r="24" spans="1:14" x14ac:dyDescent="0.2">
      <c r="A24" s="2" t="s">
        <v>27</v>
      </c>
      <c r="B24" s="2" t="s">
        <v>28</v>
      </c>
      <c r="C24" s="2">
        <v>170</v>
      </c>
      <c r="D24" s="2">
        <v>47457</v>
      </c>
      <c r="E24" s="2" t="s">
        <v>291</v>
      </c>
      <c r="F24" s="2" t="s">
        <v>295</v>
      </c>
      <c r="G24" s="2" t="s">
        <v>293</v>
      </c>
      <c r="H24" s="71"/>
      <c r="I24" s="51"/>
      <c r="J24" s="58"/>
      <c r="K24" s="2"/>
    </row>
    <row r="25" spans="1:14" x14ac:dyDescent="0.2">
      <c r="A25" s="2" t="s">
        <v>29</v>
      </c>
      <c r="B25" s="2" t="s">
        <v>30</v>
      </c>
      <c r="C25" s="2">
        <v>190</v>
      </c>
      <c r="D25" s="2">
        <v>90225</v>
      </c>
      <c r="E25" s="2" t="s">
        <v>296</v>
      </c>
      <c r="F25" s="2" t="s">
        <v>295</v>
      </c>
      <c r="G25" s="2" t="s">
        <v>293</v>
      </c>
      <c r="H25" s="71"/>
      <c r="I25" s="51"/>
      <c r="J25" s="58"/>
      <c r="K25" s="2"/>
    </row>
    <row r="26" spans="1:14" x14ac:dyDescent="0.2">
      <c r="A26" s="2" t="s">
        <v>160</v>
      </c>
      <c r="B26" s="2" t="s">
        <v>161</v>
      </c>
      <c r="C26" s="2">
        <v>130</v>
      </c>
      <c r="D26" s="2">
        <v>137617</v>
      </c>
      <c r="E26" s="2" t="s">
        <v>291</v>
      </c>
      <c r="F26" s="2" t="s">
        <v>292</v>
      </c>
      <c r="G26" s="2" t="s">
        <v>293</v>
      </c>
      <c r="H26" s="71"/>
      <c r="I26" s="51"/>
      <c r="J26" s="58"/>
      <c r="K26" s="2"/>
    </row>
    <row r="27" spans="1:14" s="1" customFormat="1" x14ac:dyDescent="0.2">
      <c r="A27" s="2" t="s">
        <v>1</v>
      </c>
      <c r="B27" s="2" t="s">
        <v>2</v>
      </c>
      <c r="C27" s="2">
        <v>650</v>
      </c>
      <c r="D27" s="2">
        <v>103662</v>
      </c>
      <c r="E27" s="2" t="s">
        <v>296</v>
      </c>
      <c r="F27" s="2" t="s">
        <v>293</v>
      </c>
      <c r="G27" s="2" t="s">
        <v>302</v>
      </c>
      <c r="H27" s="71"/>
      <c r="I27" s="51"/>
      <c r="J27" s="58"/>
      <c r="K27" s="2"/>
      <c r="L27" s="7"/>
      <c r="M27" s="7"/>
      <c r="N27" s="7"/>
    </row>
    <row r="28" spans="1:14" x14ac:dyDescent="0.2">
      <c r="A28" s="2" t="s">
        <v>392</v>
      </c>
      <c r="B28" s="2" t="s">
        <v>393</v>
      </c>
      <c r="C28" s="2">
        <v>30</v>
      </c>
      <c r="D28" s="2">
        <v>19733</v>
      </c>
      <c r="E28" s="2" t="s">
        <v>291</v>
      </c>
      <c r="F28" s="2" t="s">
        <v>295</v>
      </c>
      <c r="G28" s="2" t="s">
        <v>293</v>
      </c>
      <c r="H28" s="72"/>
      <c r="I28" s="53"/>
      <c r="J28" s="59"/>
      <c r="K28" s="4"/>
      <c r="L28" s="46"/>
      <c r="M28" s="46"/>
    </row>
    <row r="29" spans="1:14" s="66" customFormat="1" x14ac:dyDescent="0.2">
      <c r="A29" s="143" t="s">
        <v>316</v>
      </c>
      <c r="B29" s="143"/>
      <c r="C29" s="144">
        <v>3290</v>
      </c>
      <c r="D29" s="145">
        <v>54826</v>
      </c>
      <c r="E29" s="129"/>
      <c r="F29" s="129"/>
      <c r="G29" s="129"/>
      <c r="H29" s="129">
        <v>24</v>
      </c>
      <c r="I29" s="146"/>
      <c r="J29" s="147"/>
      <c r="K29" s="65"/>
    </row>
    <row r="30" spans="1:14" x14ac:dyDescent="0.2">
      <c r="A30" s="2" t="s">
        <v>168</v>
      </c>
      <c r="B30" s="2" t="s">
        <v>169</v>
      </c>
      <c r="C30" s="2">
        <v>10</v>
      </c>
      <c r="D30" s="2">
        <v>69781</v>
      </c>
      <c r="E30" s="2" t="s">
        <v>296</v>
      </c>
      <c r="F30" s="2" t="s">
        <v>293</v>
      </c>
      <c r="G30" s="2" t="s">
        <v>302</v>
      </c>
      <c r="H30" s="70"/>
      <c r="I30" s="47" t="s">
        <v>667</v>
      </c>
      <c r="J30" s="56">
        <f>7/20</f>
        <v>0.35</v>
      </c>
      <c r="K30" s="62"/>
      <c r="L30" s="1"/>
      <c r="M30" s="1"/>
      <c r="N30" s="1"/>
    </row>
    <row r="31" spans="1:14" x14ac:dyDescent="0.2">
      <c r="A31" s="2" t="s">
        <v>31</v>
      </c>
      <c r="B31" s="2" t="s">
        <v>32</v>
      </c>
      <c r="C31" s="2">
        <v>90</v>
      </c>
      <c r="D31" s="2">
        <v>52853</v>
      </c>
      <c r="E31" s="2" t="s">
        <v>296</v>
      </c>
      <c r="F31" s="2" t="s">
        <v>293</v>
      </c>
      <c r="G31" s="2" t="s">
        <v>302</v>
      </c>
      <c r="H31" s="71"/>
      <c r="I31" s="48" t="s">
        <v>669</v>
      </c>
      <c r="J31" s="56">
        <f>13/20</f>
        <v>0.65</v>
      </c>
      <c r="K31" s="2"/>
    </row>
    <row r="32" spans="1:14" x14ac:dyDescent="0.2">
      <c r="A32" s="2" t="s">
        <v>170</v>
      </c>
      <c r="B32" s="2" t="s">
        <v>171</v>
      </c>
      <c r="C32" s="2">
        <v>200</v>
      </c>
      <c r="D32" s="2">
        <v>61351</v>
      </c>
      <c r="E32" s="2" t="s">
        <v>296</v>
      </c>
      <c r="F32" s="2" t="s">
        <v>293</v>
      </c>
      <c r="G32" s="2" t="s">
        <v>302</v>
      </c>
      <c r="H32" s="71"/>
      <c r="I32" s="50"/>
      <c r="J32" s="57"/>
      <c r="K32" s="2"/>
    </row>
    <row r="33" spans="1:13" x14ac:dyDescent="0.2">
      <c r="A33" s="2" t="s">
        <v>33</v>
      </c>
      <c r="B33" s="2" t="s">
        <v>34</v>
      </c>
      <c r="C33" s="2">
        <v>180</v>
      </c>
      <c r="D33" s="2">
        <v>47885</v>
      </c>
      <c r="E33" s="2" t="s">
        <v>296</v>
      </c>
      <c r="F33" s="2" t="s">
        <v>293</v>
      </c>
      <c r="G33" s="2" t="s">
        <v>302</v>
      </c>
      <c r="H33" s="71"/>
      <c r="I33" s="51"/>
      <c r="J33" s="58"/>
      <c r="K33" s="2"/>
    </row>
    <row r="34" spans="1:13" x14ac:dyDescent="0.2">
      <c r="A34" s="2" t="s">
        <v>35</v>
      </c>
      <c r="B34" s="2" t="s">
        <v>36</v>
      </c>
      <c r="C34" s="2">
        <v>120</v>
      </c>
      <c r="D34" s="2">
        <v>51606</v>
      </c>
      <c r="E34" s="2" t="s">
        <v>291</v>
      </c>
      <c r="F34" s="2" t="s">
        <v>293</v>
      </c>
      <c r="G34" s="2" t="s">
        <v>301</v>
      </c>
      <c r="H34" s="71"/>
      <c r="I34" s="51"/>
      <c r="J34" s="58"/>
      <c r="K34" s="2"/>
    </row>
    <row r="35" spans="1:13" x14ac:dyDescent="0.2">
      <c r="A35" s="2" t="s">
        <v>37</v>
      </c>
      <c r="B35" s="2" t="s">
        <v>38</v>
      </c>
      <c r="C35" s="2">
        <v>150</v>
      </c>
      <c r="D35" s="2">
        <v>52098</v>
      </c>
      <c r="E35" s="2" t="s">
        <v>291</v>
      </c>
      <c r="F35" s="2" t="s">
        <v>293</v>
      </c>
      <c r="G35" s="2" t="s">
        <v>293</v>
      </c>
      <c r="H35" s="71"/>
      <c r="I35" s="51"/>
      <c r="J35" s="58"/>
      <c r="K35" s="2"/>
    </row>
    <row r="36" spans="1:13" x14ac:dyDescent="0.2">
      <c r="A36" s="2" t="s">
        <v>39</v>
      </c>
      <c r="B36" s="2" t="s">
        <v>159</v>
      </c>
      <c r="C36" s="2">
        <v>310</v>
      </c>
      <c r="D36" s="2">
        <v>48986</v>
      </c>
      <c r="E36" s="2" t="s">
        <v>291</v>
      </c>
      <c r="F36" s="2" t="s">
        <v>293</v>
      </c>
      <c r="G36" s="2" t="s">
        <v>293</v>
      </c>
      <c r="H36" s="71"/>
      <c r="I36" s="51"/>
      <c r="J36" s="58"/>
      <c r="K36" s="2"/>
    </row>
    <row r="37" spans="1:13" x14ac:dyDescent="0.2">
      <c r="A37" s="2" t="s">
        <v>40</v>
      </c>
      <c r="B37" s="2" t="s">
        <v>41</v>
      </c>
      <c r="C37" s="2">
        <v>170</v>
      </c>
      <c r="D37" s="2">
        <v>65399</v>
      </c>
      <c r="E37" s="2" t="s">
        <v>291</v>
      </c>
      <c r="F37" s="2" t="s">
        <v>295</v>
      </c>
      <c r="G37" s="2" t="s">
        <v>293</v>
      </c>
      <c r="H37" s="71"/>
      <c r="I37" s="51"/>
      <c r="J37" s="58"/>
      <c r="K37" s="2"/>
    </row>
    <row r="38" spans="1:13" x14ac:dyDescent="0.2">
      <c r="A38" s="2" t="s">
        <v>646</v>
      </c>
      <c r="B38" s="2" t="s">
        <v>647</v>
      </c>
      <c r="C38" s="2">
        <v>20</v>
      </c>
      <c r="D38" s="2">
        <v>37432</v>
      </c>
      <c r="E38" s="2" t="s">
        <v>291</v>
      </c>
      <c r="F38" s="2" t="s">
        <v>305</v>
      </c>
      <c r="G38" s="2" t="s">
        <v>293</v>
      </c>
      <c r="H38" s="71"/>
      <c r="I38" s="51"/>
      <c r="J38" s="58"/>
      <c r="K38" s="63"/>
      <c r="L38" s="45"/>
      <c r="M38" s="45"/>
    </row>
    <row r="39" spans="1:13" x14ac:dyDescent="0.2">
      <c r="A39" s="2" t="s">
        <v>172</v>
      </c>
      <c r="B39" s="2" t="s">
        <v>173</v>
      </c>
      <c r="C39" s="2">
        <v>50</v>
      </c>
      <c r="D39" s="2">
        <v>50538</v>
      </c>
      <c r="E39" s="2" t="s">
        <v>291</v>
      </c>
      <c r="F39" s="2" t="s">
        <v>293</v>
      </c>
      <c r="G39" s="2" t="s">
        <v>293</v>
      </c>
      <c r="H39" s="71"/>
      <c r="I39" s="51"/>
      <c r="J39" s="58"/>
      <c r="K39" s="2"/>
    </row>
    <row r="40" spans="1:13" x14ac:dyDescent="0.2">
      <c r="A40" s="2" t="s">
        <v>174</v>
      </c>
      <c r="B40" s="2" t="s">
        <v>175</v>
      </c>
      <c r="C40" s="2">
        <v>170</v>
      </c>
      <c r="D40" s="2">
        <v>41220</v>
      </c>
      <c r="E40" s="2" t="s">
        <v>291</v>
      </c>
      <c r="F40" s="2" t="s">
        <v>293</v>
      </c>
      <c r="G40" s="2" t="s">
        <v>293</v>
      </c>
      <c r="H40" s="71"/>
      <c r="I40" s="52"/>
      <c r="J40" s="59"/>
      <c r="K40" s="2"/>
    </row>
    <row r="41" spans="1:13" x14ac:dyDescent="0.2">
      <c r="A41" s="2" t="s">
        <v>176</v>
      </c>
      <c r="B41" s="2" t="s">
        <v>177</v>
      </c>
      <c r="C41" s="2">
        <v>260</v>
      </c>
      <c r="D41" s="2">
        <v>47172</v>
      </c>
      <c r="E41" s="2" t="s">
        <v>291</v>
      </c>
      <c r="F41" s="2" t="s">
        <v>293</v>
      </c>
      <c r="G41" s="2" t="s">
        <v>293</v>
      </c>
      <c r="H41" s="71"/>
      <c r="I41" s="51"/>
      <c r="J41" s="58"/>
      <c r="K41" s="2"/>
    </row>
    <row r="42" spans="1:13" x14ac:dyDescent="0.2">
      <c r="A42" s="2" t="s">
        <v>42</v>
      </c>
      <c r="B42" s="2" t="s">
        <v>43</v>
      </c>
      <c r="C42" s="2">
        <v>350</v>
      </c>
      <c r="D42" s="2">
        <v>50775</v>
      </c>
      <c r="E42" s="2" t="s">
        <v>296</v>
      </c>
      <c r="F42" s="2" t="s">
        <v>305</v>
      </c>
      <c r="G42" s="2" t="s">
        <v>302</v>
      </c>
      <c r="H42" s="71"/>
      <c r="I42" s="51"/>
      <c r="J42" s="58"/>
      <c r="K42" s="2"/>
    </row>
    <row r="43" spans="1:13" x14ac:dyDescent="0.2">
      <c r="A43" s="2" t="s">
        <v>44</v>
      </c>
      <c r="B43" s="2" t="s">
        <v>45</v>
      </c>
      <c r="C43" s="2">
        <v>480</v>
      </c>
      <c r="D43" s="2">
        <v>61794</v>
      </c>
      <c r="E43" s="2" t="s">
        <v>291</v>
      </c>
      <c r="F43" s="2" t="s">
        <v>293</v>
      </c>
      <c r="G43" s="2" t="s">
        <v>293</v>
      </c>
      <c r="H43" s="71"/>
      <c r="I43" s="51"/>
      <c r="J43" s="58"/>
      <c r="K43" s="2"/>
    </row>
    <row r="44" spans="1:13" x14ac:dyDescent="0.2">
      <c r="A44" s="2" t="s">
        <v>178</v>
      </c>
      <c r="B44" s="2" t="s">
        <v>179</v>
      </c>
      <c r="C44" s="2">
        <v>40</v>
      </c>
      <c r="D44" s="2">
        <v>48317</v>
      </c>
      <c r="E44" s="2" t="s">
        <v>291</v>
      </c>
      <c r="F44" s="2" t="s">
        <v>293</v>
      </c>
      <c r="G44" s="2" t="s">
        <v>293</v>
      </c>
      <c r="H44" s="71"/>
      <c r="I44" s="52"/>
      <c r="J44" s="59"/>
      <c r="K44" s="2"/>
    </row>
    <row r="45" spans="1:13" x14ac:dyDescent="0.2">
      <c r="A45" s="2" t="s">
        <v>46</v>
      </c>
      <c r="B45" s="2" t="s">
        <v>47</v>
      </c>
      <c r="C45" s="2">
        <v>90</v>
      </c>
      <c r="D45" s="2">
        <v>66938</v>
      </c>
      <c r="E45" s="2" t="s">
        <v>291</v>
      </c>
      <c r="F45" s="2" t="s">
        <v>293</v>
      </c>
      <c r="G45" s="2" t="s">
        <v>293</v>
      </c>
      <c r="H45" s="71"/>
      <c r="I45" s="51"/>
      <c r="J45" s="58"/>
      <c r="K45" s="2"/>
    </row>
    <row r="46" spans="1:13" x14ac:dyDescent="0.2">
      <c r="A46" s="2" t="s">
        <v>508</v>
      </c>
      <c r="B46" s="2" t="s">
        <v>509</v>
      </c>
      <c r="C46" s="2">
        <v>30</v>
      </c>
      <c r="D46" s="2">
        <v>29385</v>
      </c>
      <c r="E46" s="2" t="s">
        <v>291</v>
      </c>
      <c r="F46" s="2" t="s">
        <v>293</v>
      </c>
      <c r="G46" s="2" t="s">
        <v>301</v>
      </c>
      <c r="H46" s="71"/>
      <c r="I46" s="51"/>
      <c r="J46" s="58"/>
      <c r="K46" s="63"/>
      <c r="L46" s="45"/>
      <c r="M46" s="45"/>
    </row>
    <row r="47" spans="1:13" x14ac:dyDescent="0.2">
      <c r="A47" s="2" t="s">
        <v>48</v>
      </c>
      <c r="B47" s="2" t="s">
        <v>49</v>
      </c>
      <c r="C47" s="2">
        <v>270</v>
      </c>
      <c r="D47" s="2">
        <v>61800</v>
      </c>
      <c r="E47" s="2" t="s">
        <v>296</v>
      </c>
      <c r="F47" s="2" t="s">
        <v>293</v>
      </c>
      <c r="G47" s="2" t="s">
        <v>301</v>
      </c>
      <c r="H47" s="71"/>
      <c r="I47" s="51"/>
      <c r="J47" s="58"/>
      <c r="K47" s="2"/>
    </row>
    <row r="48" spans="1:13" x14ac:dyDescent="0.2">
      <c r="A48" s="2" t="s">
        <v>180</v>
      </c>
      <c r="B48" s="2" t="s">
        <v>181</v>
      </c>
      <c r="C48" s="2">
        <v>20</v>
      </c>
      <c r="D48" s="2">
        <v>44709</v>
      </c>
      <c r="E48" s="2" t="s">
        <v>296</v>
      </c>
      <c r="F48" s="2" t="s">
        <v>293</v>
      </c>
      <c r="G48" s="2" t="s">
        <v>301</v>
      </c>
      <c r="H48" s="71"/>
      <c r="I48" s="51"/>
      <c r="J48" s="58"/>
      <c r="K48" s="2"/>
    </row>
    <row r="49" spans="1:14" x14ac:dyDescent="0.2">
      <c r="A49" s="2" t="s">
        <v>182</v>
      </c>
      <c r="B49" s="2" t="s">
        <v>183</v>
      </c>
      <c r="C49" s="2">
        <v>40</v>
      </c>
      <c r="D49" s="2">
        <v>52582</v>
      </c>
      <c r="E49" s="2" t="s">
        <v>291</v>
      </c>
      <c r="F49" s="2" t="s">
        <v>293</v>
      </c>
      <c r="G49" s="2" t="s">
        <v>301</v>
      </c>
      <c r="H49" s="72"/>
      <c r="I49" s="51"/>
      <c r="J49" s="58"/>
      <c r="K49" s="2"/>
    </row>
    <row r="50" spans="1:14" s="67" customFormat="1" x14ac:dyDescent="0.2">
      <c r="A50" s="143" t="s">
        <v>317</v>
      </c>
      <c r="B50" s="143"/>
      <c r="C50" s="144">
        <v>1170</v>
      </c>
      <c r="D50" s="145">
        <v>63884</v>
      </c>
      <c r="E50" s="129"/>
      <c r="F50" s="129"/>
      <c r="G50" s="129"/>
      <c r="H50" s="129">
        <v>35</v>
      </c>
      <c r="I50" s="146"/>
      <c r="J50" s="147"/>
      <c r="K50" s="65"/>
      <c r="L50" s="66"/>
      <c r="M50" s="66"/>
      <c r="N50" s="66"/>
    </row>
    <row r="51" spans="1:14" x14ac:dyDescent="0.2">
      <c r="A51" s="2" t="s">
        <v>50</v>
      </c>
      <c r="B51" s="2" t="s">
        <v>51</v>
      </c>
      <c r="C51" s="2">
        <v>240</v>
      </c>
      <c r="D51" s="2">
        <v>76744</v>
      </c>
      <c r="E51" s="2" t="s">
        <v>291</v>
      </c>
      <c r="F51" s="2" t="s">
        <v>293</v>
      </c>
      <c r="G51" s="2" t="s">
        <v>293</v>
      </c>
      <c r="H51" s="70"/>
      <c r="I51" s="47" t="s">
        <v>667</v>
      </c>
      <c r="J51" s="56">
        <f>1/10</f>
        <v>0.1</v>
      </c>
      <c r="K51" s="2"/>
    </row>
    <row r="52" spans="1:14" x14ac:dyDescent="0.2">
      <c r="A52" s="2" t="s">
        <v>184</v>
      </c>
      <c r="B52" s="2" t="s">
        <v>185</v>
      </c>
      <c r="C52" s="2">
        <v>140</v>
      </c>
      <c r="D52" s="2">
        <v>55378</v>
      </c>
      <c r="E52" s="2" t="s">
        <v>291</v>
      </c>
      <c r="F52" s="2" t="s">
        <v>293</v>
      </c>
      <c r="G52" s="2" t="s">
        <v>293</v>
      </c>
      <c r="H52" s="71"/>
      <c r="I52" s="48" t="s">
        <v>669</v>
      </c>
      <c r="J52" s="56">
        <f>9/10</f>
        <v>0.9</v>
      </c>
      <c r="K52" s="2"/>
    </row>
    <row r="53" spans="1:14" x14ac:dyDescent="0.2">
      <c r="A53" s="2" t="s">
        <v>186</v>
      </c>
      <c r="B53" s="2" t="s">
        <v>187</v>
      </c>
      <c r="C53" s="2">
        <v>110</v>
      </c>
      <c r="D53" s="2">
        <v>76774</v>
      </c>
      <c r="E53" s="2" t="s">
        <v>291</v>
      </c>
      <c r="F53" s="2" t="s">
        <v>293</v>
      </c>
      <c r="G53" s="2" t="s">
        <v>293</v>
      </c>
      <c r="H53" s="71"/>
      <c r="I53" s="50"/>
      <c r="J53" s="57"/>
      <c r="K53" s="2"/>
    </row>
    <row r="54" spans="1:14" x14ac:dyDescent="0.2">
      <c r="A54" s="2" t="s">
        <v>660</v>
      </c>
      <c r="B54" s="2" t="s">
        <v>309</v>
      </c>
      <c r="C54" s="2" t="s">
        <v>332</v>
      </c>
      <c r="D54" s="2" t="s">
        <v>333</v>
      </c>
      <c r="E54" s="2" t="s">
        <v>291</v>
      </c>
      <c r="F54" s="2" t="s">
        <v>293</v>
      </c>
      <c r="G54" s="2" t="s">
        <v>293</v>
      </c>
      <c r="H54" s="71"/>
      <c r="I54" s="51"/>
      <c r="J54" s="58"/>
      <c r="K54" s="64" t="s">
        <v>335</v>
      </c>
    </row>
    <row r="55" spans="1:14" x14ac:dyDescent="0.2">
      <c r="A55" s="2" t="s">
        <v>188</v>
      </c>
      <c r="B55" s="2" t="s">
        <v>189</v>
      </c>
      <c r="C55" s="2">
        <v>40</v>
      </c>
      <c r="D55" s="2">
        <v>61646</v>
      </c>
      <c r="E55" s="2" t="s">
        <v>291</v>
      </c>
      <c r="F55" s="2" t="s">
        <v>295</v>
      </c>
      <c r="G55" s="2" t="s">
        <v>293</v>
      </c>
      <c r="H55" s="71"/>
      <c r="I55" s="51"/>
      <c r="J55" s="58"/>
      <c r="K55" s="2"/>
    </row>
    <row r="56" spans="1:14" x14ac:dyDescent="0.2">
      <c r="A56" s="2" t="s">
        <v>52</v>
      </c>
      <c r="B56" s="2" t="s">
        <v>53</v>
      </c>
      <c r="C56" s="2">
        <v>160</v>
      </c>
      <c r="D56" s="2">
        <v>58669</v>
      </c>
      <c r="E56" s="2" t="s">
        <v>291</v>
      </c>
      <c r="F56" s="2" t="s">
        <v>293</v>
      </c>
      <c r="G56" s="2" t="s">
        <v>293</v>
      </c>
      <c r="H56" s="71"/>
      <c r="I56" s="51"/>
      <c r="J56" s="58"/>
      <c r="K56" s="2"/>
    </row>
    <row r="57" spans="1:14" x14ac:dyDescent="0.2">
      <c r="A57" s="2" t="s">
        <v>258</v>
      </c>
      <c r="B57" s="2" t="s">
        <v>54</v>
      </c>
      <c r="C57" s="2">
        <v>220</v>
      </c>
      <c r="D57" s="2">
        <v>46209</v>
      </c>
      <c r="E57" s="2" t="s">
        <v>300</v>
      </c>
      <c r="F57" s="2" t="s">
        <v>293</v>
      </c>
      <c r="G57" s="2" t="s">
        <v>301</v>
      </c>
      <c r="H57" s="71"/>
      <c r="I57" s="51"/>
      <c r="J57" s="58"/>
      <c r="K57" s="2"/>
    </row>
    <row r="58" spans="1:14" x14ac:dyDescent="0.2">
      <c r="A58" s="2" t="s">
        <v>55</v>
      </c>
      <c r="B58" s="2" t="s">
        <v>56</v>
      </c>
      <c r="C58" s="2">
        <v>80</v>
      </c>
      <c r="D58" s="2">
        <v>60941</v>
      </c>
      <c r="E58" s="2" t="s">
        <v>291</v>
      </c>
      <c r="F58" s="2" t="s">
        <v>295</v>
      </c>
      <c r="G58" s="2" t="s">
        <v>293</v>
      </c>
      <c r="H58" s="71"/>
      <c r="I58" s="51"/>
      <c r="J58" s="58"/>
      <c r="K58" s="2"/>
    </row>
    <row r="59" spans="1:14" x14ac:dyDescent="0.2">
      <c r="A59" s="2" t="s">
        <v>259</v>
      </c>
      <c r="B59" s="2" t="s">
        <v>57</v>
      </c>
      <c r="C59" s="2">
        <v>70</v>
      </c>
      <c r="D59" s="2">
        <v>58947</v>
      </c>
      <c r="E59" s="2" t="s">
        <v>291</v>
      </c>
      <c r="F59" s="2" t="s">
        <v>293</v>
      </c>
      <c r="G59" s="2" t="s">
        <v>293</v>
      </c>
      <c r="H59" s="71"/>
      <c r="I59" s="51"/>
      <c r="J59" s="58"/>
      <c r="K59" s="2"/>
    </row>
    <row r="60" spans="1:14" s="15" customFormat="1" x14ac:dyDescent="0.2">
      <c r="A60" s="2" t="s">
        <v>190</v>
      </c>
      <c r="B60" s="2" t="s">
        <v>191</v>
      </c>
      <c r="C60" s="2">
        <v>30</v>
      </c>
      <c r="D60" s="2">
        <v>66395</v>
      </c>
      <c r="E60" s="2" t="s">
        <v>291</v>
      </c>
      <c r="F60" s="2" t="s">
        <v>293</v>
      </c>
      <c r="G60" s="2" t="s">
        <v>293</v>
      </c>
      <c r="H60" s="71"/>
      <c r="I60" s="51"/>
      <c r="J60" s="58"/>
      <c r="K60" s="2"/>
      <c r="L60" s="7"/>
      <c r="M60" s="7"/>
      <c r="N60" s="7"/>
    </row>
    <row r="61" spans="1:14" s="15" customFormat="1" x14ac:dyDescent="0.2">
      <c r="A61" s="76"/>
      <c r="B61" s="77"/>
      <c r="C61" s="77"/>
      <c r="D61" s="77"/>
      <c r="E61" s="77"/>
      <c r="F61" s="77"/>
      <c r="G61" s="78"/>
      <c r="H61" s="71"/>
      <c r="I61" s="52"/>
      <c r="J61" s="59"/>
      <c r="K61" s="2"/>
      <c r="L61" s="7"/>
      <c r="M61" s="7"/>
      <c r="N61" s="7"/>
    </row>
    <row r="62" spans="1:14" s="15" customFormat="1" x14ac:dyDescent="0.2">
      <c r="A62" s="79"/>
      <c r="B62" s="80"/>
      <c r="C62" s="80"/>
      <c r="D62" s="80"/>
      <c r="E62" s="80"/>
      <c r="F62" s="80"/>
      <c r="G62" s="81"/>
      <c r="H62" s="71"/>
      <c r="I62" s="51"/>
      <c r="J62" s="58"/>
      <c r="K62" s="2"/>
      <c r="L62" s="7"/>
      <c r="M62" s="7"/>
      <c r="N62" s="7"/>
    </row>
    <row r="63" spans="1:14" s="15" customFormat="1" x14ac:dyDescent="0.2">
      <c r="A63" s="79"/>
      <c r="B63" s="80"/>
      <c r="C63" s="80"/>
      <c r="D63" s="80"/>
      <c r="E63" s="80"/>
      <c r="F63" s="80"/>
      <c r="G63" s="81"/>
      <c r="H63" s="71"/>
      <c r="I63" s="51"/>
      <c r="J63" s="58"/>
      <c r="K63" s="2"/>
      <c r="L63" s="7"/>
      <c r="M63" s="7"/>
      <c r="N63" s="7"/>
    </row>
    <row r="64" spans="1:14" s="15" customFormat="1" x14ac:dyDescent="0.2">
      <c r="A64" s="82"/>
      <c r="B64" s="83"/>
      <c r="C64" s="83"/>
      <c r="D64" s="83"/>
      <c r="E64" s="83"/>
      <c r="F64" s="83"/>
      <c r="G64" s="84"/>
      <c r="H64" s="72"/>
      <c r="I64" s="51"/>
      <c r="J64" s="58"/>
      <c r="K64" s="2"/>
      <c r="L64" s="7"/>
      <c r="M64" s="7"/>
      <c r="N64" s="7"/>
    </row>
    <row r="65" spans="1:14" s="66" customFormat="1" x14ac:dyDescent="0.2">
      <c r="A65" s="143" t="s">
        <v>318</v>
      </c>
      <c r="B65" s="143"/>
      <c r="C65" s="144">
        <v>1640</v>
      </c>
      <c r="D65" s="145">
        <v>73315</v>
      </c>
      <c r="E65" s="129"/>
      <c r="F65" s="129"/>
      <c r="G65" s="129"/>
      <c r="H65" s="129">
        <v>43</v>
      </c>
      <c r="I65" s="146"/>
      <c r="J65" s="147"/>
      <c r="K65" s="65"/>
    </row>
    <row r="66" spans="1:14" x14ac:dyDescent="0.2">
      <c r="A66" s="2" t="s">
        <v>310</v>
      </c>
      <c r="B66" s="2" t="s">
        <v>345</v>
      </c>
      <c r="C66" s="2" t="s">
        <v>332</v>
      </c>
      <c r="D66" s="2" t="s">
        <v>333</v>
      </c>
      <c r="E66" s="2" t="s">
        <v>291</v>
      </c>
      <c r="F66" s="2" t="s">
        <v>293</v>
      </c>
      <c r="G66" s="2" t="s">
        <v>311</v>
      </c>
      <c r="H66" s="70"/>
      <c r="I66" s="47" t="s">
        <v>671</v>
      </c>
      <c r="J66" s="56">
        <f>1/11</f>
        <v>9.0909090909090912E-2</v>
      </c>
      <c r="K66" s="64" t="s">
        <v>336</v>
      </c>
      <c r="L66" s="15"/>
      <c r="M66" s="15"/>
      <c r="N66" s="15"/>
    </row>
    <row r="67" spans="1:14" x14ac:dyDescent="0.2">
      <c r="A67" s="2" t="s">
        <v>192</v>
      </c>
      <c r="B67" s="2" t="s">
        <v>193</v>
      </c>
      <c r="C67" s="2">
        <v>50</v>
      </c>
      <c r="D67" s="2">
        <v>79561</v>
      </c>
      <c r="E67" s="2" t="s">
        <v>291</v>
      </c>
      <c r="F67" s="2" t="s">
        <v>293</v>
      </c>
      <c r="G67" s="2" t="s">
        <v>293</v>
      </c>
      <c r="H67" s="71"/>
      <c r="I67" s="48" t="s">
        <v>668</v>
      </c>
      <c r="J67" s="56">
        <f>4/11</f>
        <v>0.36363636363636365</v>
      </c>
      <c r="K67" s="2"/>
    </row>
    <row r="68" spans="1:14" x14ac:dyDescent="0.2">
      <c r="A68" s="2" t="s">
        <v>194</v>
      </c>
      <c r="B68" s="2" t="s">
        <v>195</v>
      </c>
      <c r="C68" s="2">
        <v>20</v>
      </c>
      <c r="D68" s="2">
        <v>71284</v>
      </c>
      <c r="E68" s="2" t="s">
        <v>291</v>
      </c>
      <c r="F68" s="2" t="s">
        <v>293</v>
      </c>
      <c r="G68" s="2" t="s">
        <v>293</v>
      </c>
      <c r="H68" s="71"/>
      <c r="I68" s="47" t="s">
        <v>669</v>
      </c>
      <c r="J68" s="56">
        <f>6/11</f>
        <v>0.54545454545454541</v>
      </c>
      <c r="K68" s="2"/>
    </row>
    <row r="69" spans="1:14" x14ac:dyDescent="0.2">
      <c r="A69" s="2" t="s">
        <v>260</v>
      </c>
      <c r="B69" s="2" t="s">
        <v>261</v>
      </c>
      <c r="C69" s="2">
        <v>520</v>
      </c>
      <c r="D69" s="2">
        <v>73881</v>
      </c>
      <c r="E69" s="2" t="s">
        <v>291</v>
      </c>
      <c r="F69" s="2" t="s">
        <v>293</v>
      </c>
      <c r="G69" s="2" t="s">
        <v>293</v>
      </c>
      <c r="H69" s="71"/>
      <c r="I69" s="50"/>
      <c r="J69" s="57"/>
      <c r="K69" s="2"/>
    </row>
    <row r="70" spans="1:14" x14ac:dyDescent="0.2">
      <c r="A70" s="2" t="s">
        <v>262</v>
      </c>
      <c r="B70" s="2" t="s">
        <v>263</v>
      </c>
      <c r="C70" s="2">
        <v>20</v>
      </c>
      <c r="D70" s="2">
        <v>78659</v>
      </c>
      <c r="E70" s="2" t="s">
        <v>291</v>
      </c>
      <c r="F70" s="2" t="s">
        <v>293</v>
      </c>
      <c r="G70" s="2" t="s">
        <v>293</v>
      </c>
      <c r="H70" s="71"/>
      <c r="I70" s="51"/>
      <c r="J70" s="58"/>
      <c r="K70" s="2"/>
    </row>
    <row r="71" spans="1:14" x14ac:dyDescent="0.2">
      <c r="A71" s="2" t="s">
        <v>313</v>
      </c>
      <c r="B71" s="2" t="s">
        <v>312</v>
      </c>
      <c r="C71" s="2" t="s">
        <v>332</v>
      </c>
      <c r="D71" s="2" t="s">
        <v>333</v>
      </c>
      <c r="E71" s="2" t="s">
        <v>291</v>
      </c>
      <c r="F71" s="2" t="s">
        <v>293</v>
      </c>
      <c r="G71" s="2" t="s">
        <v>293</v>
      </c>
      <c r="H71" s="71"/>
      <c r="I71" s="51"/>
      <c r="J71" s="58"/>
      <c r="K71" s="64" t="s">
        <v>337</v>
      </c>
    </row>
    <row r="72" spans="1:14" x14ac:dyDescent="0.2">
      <c r="A72" s="2" t="s">
        <v>58</v>
      </c>
      <c r="B72" s="2" t="s">
        <v>59</v>
      </c>
      <c r="C72" s="2">
        <v>70</v>
      </c>
      <c r="D72" s="2">
        <v>41227</v>
      </c>
      <c r="E72" s="2" t="s">
        <v>294</v>
      </c>
      <c r="F72" s="2" t="s">
        <v>293</v>
      </c>
      <c r="G72" s="2" t="s">
        <v>293</v>
      </c>
      <c r="H72" s="71"/>
      <c r="I72" s="51"/>
      <c r="J72" s="58"/>
      <c r="K72" s="2"/>
    </row>
    <row r="73" spans="1:14" x14ac:dyDescent="0.2">
      <c r="A73" s="2" t="s">
        <v>60</v>
      </c>
      <c r="B73" s="2" t="s">
        <v>61</v>
      </c>
      <c r="C73" s="2">
        <v>30</v>
      </c>
      <c r="D73" s="2">
        <v>46944</v>
      </c>
      <c r="E73" s="2" t="s">
        <v>294</v>
      </c>
      <c r="F73" s="2" t="s">
        <v>293</v>
      </c>
      <c r="G73" s="2" t="s">
        <v>293</v>
      </c>
      <c r="H73" s="71"/>
      <c r="I73" s="51"/>
      <c r="J73" s="58"/>
      <c r="K73" s="2"/>
    </row>
    <row r="74" spans="1:14" x14ac:dyDescent="0.2">
      <c r="A74" s="2" t="s">
        <v>62</v>
      </c>
      <c r="B74" s="2" t="s">
        <v>63</v>
      </c>
      <c r="C74" s="2">
        <v>20</v>
      </c>
      <c r="D74" s="2">
        <v>56528</v>
      </c>
      <c r="E74" s="2" t="s">
        <v>294</v>
      </c>
      <c r="F74" s="2" t="s">
        <v>293</v>
      </c>
      <c r="G74" s="2" t="s">
        <v>293</v>
      </c>
      <c r="H74" s="71"/>
      <c r="I74" s="51"/>
      <c r="J74" s="58"/>
      <c r="K74" s="2"/>
    </row>
    <row r="75" spans="1:14" x14ac:dyDescent="0.2">
      <c r="A75" s="2" t="s">
        <v>196</v>
      </c>
      <c r="B75" s="2" t="s">
        <v>197</v>
      </c>
      <c r="C75" s="2">
        <v>50</v>
      </c>
      <c r="D75" s="2">
        <v>47261</v>
      </c>
      <c r="E75" s="2" t="s">
        <v>294</v>
      </c>
      <c r="F75" s="2" t="s">
        <v>293</v>
      </c>
      <c r="G75" s="2" t="s">
        <v>293</v>
      </c>
      <c r="H75" s="71"/>
      <c r="I75" s="51"/>
      <c r="J75" s="58"/>
      <c r="K75" s="2"/>
    </row>
    <row r="76" spans="1:14" x14ac:dyDescent="0.2">
      <c r="A76" s="2" t="s">
        <v>616</v>
      </c>
      <c r="B76" s="2" t="s">
        <v>617</v>
      </c>
      <c r="C76" s="2">
        <v>10</v>
      </c>
      <c r="D76" s="2">
        <v>35961</v>
      </c>
      <c r="E76" s="2" t="s">
        <v>296</v>
      </c>
      <c r="F76" s="2" t="s">
        <v>293</v>
      </c>
      <c r="G76" s="2" t="s">
        <v>301</v>
      </c>
      <c r="H76" s="71"/>
      <c r="I76" s="51"/>
      <c r="J76" s="58"/>
      <c r="K76" s="63"/>
      <c r="L76" s="45"/>
      <c r="M76" s="45"/>
    </row>
    <row r="77" spans="1:14" x14ac:dyDescent="0.2">
      <c r="A77" s="76"/>
      <c r="B77" s="77"/>
      <c r="C77" s="77"/>
      <c r="D77" s="77"/>
      <c r="E77" s="77"/>
      <c r="F77" s="77"/>
      <c r="G77" s="78"/>
      <c r="H77" s="71"/>
      <c r="I77" s="52"/>
      <c r="J77" s="59"/>
      <c r="K77" s="63"/>
      <c r="L77" s="45"/>
      <c r="M77" s="45"/>
    </row>
    <row r="78" spans="1:14" x14ac:dyDescent="0.2">
      <c r="A78" s="79"/>
      <c r="B78" s="80"/>
      <c r="C78" s="80"/>
      <c r="D78" s="80"/>
      <c r="E78" s="80"/>
      <c r="F78" s="80"/>
      <c r="G78" s="81"/>
      <c r="H78" s="71"/>
      <c r="I78" s="51"/>
      <c r="J78" s="58"/>
      <c r="K78" s="63"/>
      <c r="L78" s="45"/>
      <c r="M78" s="45"/>
    </row>
    <row r="79" spans="1:14" x14ac:dyDescent="0.2">
      <c r="A79" s="82"/>
      <c r="B79" s="83"/>
      <c r="C79" s="83"/>
      <c r="D79" s="83"/>
      <c r="E79" s="83"/>
      <c r="F79" s="83"/>
      <c r="G79" s="84"/>
      <c r="H79" s="72"/>
      <c r="I79" s="51"/>
      <c r="J79" s="58"/>
      <c r="K79" s="63"/>
      <c r="L79" s="45"/>
      <c r="M79" s="45"/>
    </row>
    <row r="80" spans="1:14" s="66" customFormat="1" x14ac:dyDescent="0.2">
      <c r="A80" s="143" t="s">
        <v>343</v>
      </c>
      <c r="B80" s="143"/>
      <c r="C80" s="144" t="s">
        <v>332</v>
      </c>
      <c r="D80" s="145" t="s">
        <v>332</v>
      </c>
      <c r="E80" s="129"/>
      <c r="F80" s="129"/>
      <c r="G80" s="129"/>
      <c r="H80" s="129">
        <v>3</v>
      </c>
      <c r="I80" s="146"/>
      <c r="J80" s="147"/>
      <c r="K80" s="65"/>
    </row>
    <row r="81" spans="1:14" x14ac:dyDescent="0.2">
      <c r="A81" s="2" t="s">
        <v>198</v>
      </c>
      <c r="B81" s="2" t="s">
        <v>199</v>
      </c>
      <c r="C81" s="2">
        <v>20</v>
      </c>
      <c r="D81" s="2">
        <v>41979</v>
      </c>
      <c r="E81" s="2" t="s">
        <v>294</v>
      </c>
      <c r="F81" s="2" t="s">
        <v>293</v>
      </c>
      <c r="G81" s="2" t="s">
        <v>301</v>
      </c>
      <c r="H81" s="70"/>
      <c r="I81" s="47" t="s">
        <v>668</v>
      </c>
      <c r="J81" s="56">
        <v>1</v>
      </c>
      <c r="K81" s="2"/>
    </row>
    <row r="82" spans="1:14" x14ac:dyDescent="0.2">
      <c r="A82" s="2" t="s">
        <v>64</v>
      </c>
      <c r="B82" s="2" t="s">
        <v>65</v>
      </c>
      <c r="C82" s="2">
        <v>50</v>
      </c>
      <c r="D82" s="2">
        <v>44545</v>
      </c>
      <c r="E82" s="2" t="s">
        <v>294</v>
      </c>
      <c r="F82" s="2" t="s">
        <v>293</v>
      </c>
      <c r="G82" s="2" t="s">
        <v>301</v>
      </c>
      <c r="H82" s="71"/>
      <c r="I82" s="50"/>
      <c r="J82" s="57"/>
      <c r="K82" s="2"/>
    </row>
    <row r="83" spans="1:14" x14ac:dyDescent="0.2">
      <c r="A83" s="76"/>
      <c r="B83" s="77"/>
      <c r="C83" s="77"/>
      <c r="D83" s="77"/>
      <c r="E83" s="77"/>
      <c r="F83" s="77"/>
      <c r="G83" s="78"/>
      <c r="H83" s="71"/>
      <c r="I83" s="51"/>
      <c r="J83" s="58"/>
      <c r="K83" s="63"/>
      <c r="L83" s="45"/>
      <c r="M83" s="45"/>
    </row>
    <row r="84" spans="1:14" x14ac:dyDescent="0.2">
      <c r="A84" s="79"/>
      <c r="B84" s="80"/>
      <c r="C84" s="80"/>
      <c r="D84" s="80"/>
      <c r="E84" s="80"/>
      <c r="F84" s="80"/>
      <c r="G84" s="81"/>
      <c r="H84" s="71"/>
      <c r="I84" s="51"/>
      <c r="J84" s="58"/>
      <c r="K84" s="63"/>
      <c r="L84" s="45"/>
      <c r="M84" s="45"/>
    </row>
    <row r="85" spans="1:14" x14ac:dyDescent="0.2">
      <c r="A85" s="79"/>
      <c r="B85" s="80"/>
      <c r="C85" s="80"/>
      <c r="D85" s="80"/>
      <c r="E85" s="80"/>
      <c r="F85" s="80"/>
      <c r="G85" s="81"/>
      <c r="H85" s="71"/>
      <c r="I85" s="51"/>
      <c r="J85" s="58"/>
      <c r="K85" s="63"/>
      <c r="L85" s="45"/>
      <c r="M85" s="45"/>
    </row>
    <row r="86" spans="1:14" x14ac:dyDescent="0.2">
      <c r="A86" s="79"/>
      <c r="B86" s="80"/>
      <c r="C86" s="80"/>
      <c r="D86" s="80"/>
      <c r="E86" s="80"/>
      <c r="F86" s="80"/>
      <c r="G86" s="81"/>
      <c r="H86" s="71"/>
      <c r="I86" s="51"/>
      <c r="J86" s="58"/>
      <c r="K86" s="63"/>
      <c r="L86" s="45"/>
      <c r="M86" s="45"/>
    </row>
    <row r="87" spans="1:14" x14ac:dyDescent="0.2">
      <c r="A87" s="79"/>
      <c r="B87" s="80"/>
      <c r="C87" s="80"/>
      <c r="D87" s="80"/>
      <c r="E87" s="80"/>
      <c r="F87" s="80"/>
      <c r="G87" s="81"/>
      <c r="H87" s="71"/>
      <c r="I87" s="51"/>
      <c r="J87" s="58"/>
      <c r="K87" s="63"/>
      <c r="L87" s="45"/>
      <c r="M87" s="45"/>
    </row>
    <row r="88" spans="1:14" x14ac:dyDescent="0.2">
      <c r="A88" s="79"/>
      <c r="B88" s="80"/>
      <c r="C88" s="80"/>
      <c r="D88" s="80"/>
      <c r="E88" s="80"/>
      <c r="F88" s="80"/>
      <c r="G88" s="81"/>
      <c r="H88" s="71"/>
      <c r="I88" s="51"/>
      <c r="J88" s="58"/>
      <c r="K88" s="63"/>
      <c r="L88" s="45"/>
      <c r="M88" s="45"/>
    </row>
    <row r="89" spans="1:14" x14ac:dyDescent="0.2">
      <c r="A89" s="79"/>
      <c r="B89" s="80"/>
      <c r="C89" s="80"/>
      <c r="D89" s="80"/>
      <c r="E89" s="80"/>
      <c r="F89" s="80"/>
      <c r="G89" s="81"/>
      <c r="H89" s="71"/>
      <c r="I89" s="51"/>
      <c r="J89" s="58"/>
      <c r="K89" s="63"/>
      <c r="L89" s="45"/>
      <c r="M89" s="45"/>
    </row>
    <row r="90" spans="1:14" x14ac:dyDescent="0.2">
      <c r="A90" s="79"/>
      <c r="B90" s="80"/>
      <c r="C90" s="80"/>
      <c r="D90" s="80"/>
      <c r="E90" s="80"/>
      <c r="F90" s="80"/>
      <c r="G90" s="81"/>
      <c r="H90" s="71"/>
      <c r="I90" s="52"/>
      <c r="J90" s="59"/>
      <c r="K90" s="63"/>
      <c r="L90" s="45"/>
      <c r="M90" s="45"/>
    </row>
    <row r="91" spans="1:14" x14ac:dyDescent="0.2">
      <c r="A91" s="79"/>
      <c r="B91" s="80"/>
      <c r="C91" s="80"/>
      <c r="D91" s="80"/>
      <c r="E91" s="80"/>
      <c r="F91" s="80"/>
      <c r="G91" s="81"/>
      <c r="H91" s="71"/>
      <c r="I91" s="51"/>
      <c r="J91" s="58"/>
      <c r="K91" s="63"/>
      <c r="L91" s="45"/>
      <c r="M91" s="45"/>
    </row>
    <row r="92" spans="1:14" x14ac:dyDescent="0.2">
      <c r="A92" s="82"/>
      <c r="B92" s="83"/>
      <c r="C92" s="83"/>
      <c r="D92" s="83"/>
      <c r="E92" s="83"/>
      <c r="F92" s="83"/>
      <c r="G92" s="84"/>
      <c r="H92" s="72"/>
      <c r="I92" s="51"/>
      <c r="J92" s="58"/>
      <c r="K92" s="63"/>
      <c r="L92" s="45"/>
      <c r="M92" s="45"/>
    </row>
    <row r="93" spans="1:14" s="66" customFormat="1" x14ac:dyDescent="0.2">
      <c r="A93" s="143" t="s">
        <v>319</v>
      </c>
      <c r="B93" s="143"/>
      <c r="C93" s="144">
        <v>1490</v>
      </c>
      <c r="D93" s="145">
        <v>36044</v>
      </c>
      <c r="E93" s="129"/>
      <c r="F93" s="129"/>
      <c r="G93" s="129"/>
      <c r="H93" s="129">
        <v>25</v>
      </c>
      <c r="I93" s="146"/>
      <c r="J93" s="147"/>
      <c r="K93" s="65"/>
    </row>
    <row r="94" spans="1:14" x14ac:dyDescent="0.2">
      <c r="A94" s="2" t="s">
        <v>200</v>
      </c>
      <c r="B94" s="2" t="s">
        <v>201</v>
      </c>
      <c r="C94" s="2">
        <v>50</v>
      </c>
      <c r="D94" s="2">
        <v>40069</v>
      </c>
      <c r="E94" s="2" t="s">
        <v>296</v>
      </c>
      <c r="F94" s="2" t="s">
        <v>293</v>
      </c>
      <c r="G94" s="2" t="s">
        <v>301</v>
      </c>
      <c r="H94" s="70"/>
      <c r="I94" s="47" t="s">
        <v>671</v>
      </c>
      <c r="J94" s="56">
        <f>2/11</f>
        <v>0.18181818181818182</v>
      </c>
      <c r="K94" s="2"/>
    </row>
    <row r="95" spans="1:14" x14ac:dyDescent="0.2">
      <c r="A95" s="2" t="s">
        <v>66</v>
      </c>
      <c r="B95" s="2" t="s">
        <v>67</v>
      </c>
      <c r="C95" s="2">
        <v>120</v>
      </c>
      <c r="D95" s="2">
        <v>44739</v>
      </c>
      <c r="E95" s="2" t="s">
        <v>297</v>
      </c>
      <c r="F95" s="2" t="s">
        <v>293</v>
      </c>
      <c r="G95" s="2" t="s">
        <v>293</v>
      </c>
      <c r="H95" s="71"/>
      <c r="I95" s="47" t="s">
        <v>669</v>
      </c>
      <c r="J95" s="56">
        <f>5/11</f>
        <v>0.45454545454545453</v>
      </c>
      <c r="K95" s="2"/>
    </row>
    <row r="96" spans="1:14" x14ac:dyDescent="0.2">
      <c r="A96" s="2" t="s">
        <v>620</v>
      </c>
      <c r="B96" s="2" t="s">
        <v>621</v>
      </c>
      <c r="C96" s="2">
        <v>80</v>
      </c>
      <c r="D96" s="2">
        <v>36195</v>
      </c>
      <c r="E96" s="2" t="s">
        <v>297</v>
      </c>
      <c r="F96" s="2" t="s">
        <v>293</v>
      </c>
      <c r="G96" s="2" t="s">
        <v>311</v>
      </c>
      <c r="H96" s="71"/>
      <c r="I96" s="47" t="s">
        <v>666</v>
      </c>
      <c r="J96" s="56">
        <f>4/11</f>
        <v>0.36363636363636365</v>
      </c>
      <c r="K96" s="63"/>
      <c r="L96" s="45"/>
      <c r="M96" s="45"/>
      <c r="N96" s="1"/>
    </row>
    <row r="97" spans="1:14" x14ac:dyDescent="0.2">
      <c r="A97" s="2" t="s">
        <v>454</v>
      </c>
      <c r="B97" s="2" t="s">
        <v>455</v>
      </c>
      <c r="C97" s="2">
        <v>190</v>
      </c>
      <c r="D97" s="2">
        <v>26255</v>
      </c>
      <c r="E97" s="2" t="s">
        <v>297</v>
      </c>
      <c r="F97" s="2" t="s">
        <v>293</v>
      </c>
      <c r="G97" s="2" t="s">
        <v>293</v>
      </c>
      <c r="H97" s="71"/>
      <c r="I97" s="50"/>
      <c r="J97" s="57"/>
      <c r="K97" s="63"/>
      <c r="L97" s="45"/>
      <c r="M97" s="45"/>
    </row>
    <row r="98" spans="1:14" x14ac:dyDescent="0.2">
      <c r="A98" s="2" t="s">
        <v>574</v>
      </c>
      <c r="B98" s="2" t="s">
        <v>575</v>
      </c>
      <c r="C98" s="2">
        <v>390</v>
      </c>
      <c r="D98" s="2">
        <v>33169</v>
      </c>
      <c r="E98" s="2" t="s">
        <v>291</v>
      </c>
      <c r="F98" s="2" t="s">
        <v>293</v>
      </c>
      <c r="G98" s="2" t="s">
        <v>293</v>
      </c>
      <c r="H98" s="71"/>
      <c r="I98" s="51"/>
      <c r="J98" s="58"/>
      <c r="K98" s="63"/>
      <c r="L98" s="45"/>
      <c r="M98" s="45"/>
      <c r="N98" s="1"/>
    </row>
    <row r="99" spans="1:14" x14ac:dyDescent="0.2">
      <c r="A99" s="2" t="s">
        <v>68</v>
      </c>
      <c r="B99" s="2" t="s">
        <v>69</v>
      </c>
      <c r="C99" s="2">
        <v>100</v>
      </c>
      <c r="D99" s="2">
        <v>43697</v>
      </c>
      <c r="E99" s="2" t="s">
        <v>297</v>
      </c>
      <c r="F99" s="2" t="s">
        <v>293</v>
      </c>
      <c r="G99" s="2" t="s">
        <v>293</v>
      </c>
      <c r="H99" s="71"/>
      <c r="I99" s="51"/>
      <c r="J99" s="58"/>
      <c r="K99" s="2"/>
    </row>
    <row r="100" spans="1:14" s="1" customFormat="1" x14ac:dyDescent="0.2">
      <c r="A100" s="2" t="s">
        <v>644</v>
      </c>
      <c r="B100" s="2" t="s">
        <v>645</v>
      </c>
      <c r="C100" s="2">
        <v>100</v>
      </c>
      <c r="D100" s="2">
        <v>37408</v>
      </c>
      <c r="E100" s="2" t="s">
        <v>291</v>
      </c>
      <c r="F100" s="2" t="s">
        <v>293</v>
      </c>
      <c r="G100" s="2" t="s">
        <v>293</v>
      </c>
      <c r="H100" s="71"/>
      <c r="I100" s="51"/>
      <c r="J100" s="58"/>
      <c r="K100" s="63"/>
      <c r="L100" s="45"/>
      <c r="M100" s="45"/>
      <c r="N100" s="7"/>
    </row>
    <row r="101" spans="1:14" x14ac:dyDescent="0.2">
      <c r="A101" s="2" t="s">
        <v>202</v>
      </c>
      <c r="B101" s="2" t="s">
        <v>203</v>
      </c>
      <c r="C101" s="2">
        <v>30</v>
      </c>
      <c r="D101" s="2">
        <v>54164</v>
      </c>
      <c r="E101" s="2" t="s">
        <v>291</v>
      </c>
      <c r="F101" s="2" t="s">
        <v>293</v>
      </c>
      <c r="G101" s="2" t="s">
        <v>293</v>
      </c>
      <c r="H101" s="71"/>
      <c r="I101" s="51"/>
      <c r="J101" s="58"/>
      <c r="K101" s="2"/>
    </row>
    <row r="102" spans="1:14" x14ac:dyDescent="0.2">
      <c r="A102" s="2" t="s">
        <v>418</v>
      </c>
      <c r="B102" s="2" t="s">
        <v>419</v>
      </c>
      <c r="C102" s="2">
        <v>230</v>
      </c>
      <c r="D102" s="2">
        <v>22751</v>
      </c>
      <c r="E102" s="2" t="s">
        <v>296</v>
      </c>
      <c r="F102" s="2" t="s">
        <v>293</v>
      </c>
      <c r="G102" s="2" t="s">
        <v>306</v>
      </c>
      <c r="H102" s="71"/>
      <c r="I102" s="51"/>
      <c r="J102" s="58"/>
      <c r="K102" s="63"/>
      <c r="L102" s="45"/>
      <c r="M102" s="45"/>
    </row>
    <row r="103" spans="1:14" x14ac:dyDescent="0.2">
      <c r="A103" s="2" t="s">
        <v>560</v>
      </c>
      <c r="B103" s="2" t="s">
        <v>561</v>
      </c>
      <c r="C103" s="2">
        <v>70</v>
      </c>
      <c r="D103" s="2">
        <v>32551</v>
      </c>
      <c r="E103" s="2" t="s">
        <v>291</v>
      </c>
      <c r="F103" s="2" t="s">
        <v>293</v>
      </c>
      <c r="G103" s="2" t="s">
        <v>293</v>
      </c>
      <c r="H103" s="71"/>
      <c r="I103" s="51"/>
      <c r="J103" s="58"/>
      <c r="K103" s="63"/>
      <c r="L103" s="45"/>
      <c r="M103" s="45"/>
    </row>
    <row r="104" spans="1:14" s="1" customFormat="1" x14ac:dyDescent="0.2">
      <c r="A104" s="2" t="s">
        <v>264</v>
      </c>
      <c r="B104" s="2" t="s">
        <v>265</v>
      </c>
      <c r="C104" s="2">
        <v>10</v>
      </c>
      <c r="D104" s="2">
        <v>53879</v>
      </c>
      <c r="E104" s="2" t="s">
        <v>291</v>
      </c>
      <c r="F104" s="2" t="s">
        <v>293</v>
      </c>
      <c r="G104" s="2" t="s">
        <v>301</v>
      </c>
      <c r="H104" s="71"/>
      <c r="I104" s="51"/>
      <c r="J104" s="58"/>
      <c r="K104" s="2"/>
      <c r="L104" s="7"/>
      <c r="M104" s="7"/>
      <c r="N104" s="7"/>
    </row>
    <row r="105" spans="1:14" x14ac:dyDescent="0.2">
      <c r="A105" s="76"/>
      <c r="B105" s="77"/>
      <c r="C105" s="77"/>
      <c r="D105" s="77"/>
      <c r="E105" s="77"/>
      <c r="F105" s="77"/>
      <c r="G105" s="78"/>
      <c r="H105" s="71"/>
      <c r="I105" s="52"/>
      <c r="J105" s="59"/>
      <c r="K105" s="63"/>
      <c r="L105" s="45"/>
      <c r="M105" s="45"/>
    </row>
    <row r="106" spans="1:14" x14ac:dyDescent="0.2">
      <c r="A106" s="79"/>
      <c r="B106" s="80"/>
      <c r="C106" s="80"/>
      <c r="D106" s="80"/>
      <c r="E106" s="80"/>
      <c r="F106" s="80"/>
      <c r="G106" s="81"/>
      <c r="H106" s="71"/>
      <c r="I106" s="51"/>
      <c r="J106" s="58"/>
      <c r="K106" s="63"/>
      <c r="L106" s="45"/>
      <c r="M106" s="45"/>
    </row>
    <row r="107" spans="1:14" x14ac:dyDescent="0.2">
      <c r="A107" s="82"/>
      <c r="B107" s="83"/>
      <c r="C107" s="83"/>
      <c r="D107" s="83"/>
      <c r="E107" s="83"/>
      <c r="F107" s="83"/>
      <c r="G107" s="84"/>
      <c r="H107" s="72"/>
      <c r="I107" s="51"/>
      <c r="J107" s="58"/>
      <c r="K107" s="63"/>
      <c r="L107" s="45"/>
      <c r="M107" s="45"/>
    </row>
    <row r="108" spans="1:14" s="66" customFormat="1" x14ac:dyDescent="0.2">
      <c r="A108" s="143" t="s">
        <v>320</v>
      </c>
      <c r="B108" s="143"/>
      <c r="C108" s="144">
        <v>320</v>
      </c>
      <c r="D108" s="145">
        <v>61180</v>
      </c>
      <c r="E108" s="129"/>
      <c r="F108" s="129"/>
      <c r="G108" s="129"/>
      <c r="H108" s="129">
        <v>0</v>
      </c>
      <c r="I108" s="146"/>
      <c r="J108" s="147"/>
      <c r="K108" s="65"/>
    </row>
    <row r="109" spans="1:14" x14ac:dyDescent="0.2">
      <c r="A109" s="2" t="s">
        <v>70</v>
      </c>
      <c r="B109" s="2" t="s">
        <v>71</v>
      </c>
      <c r="C109" s="2">
        <v>120</v>
      </c>
      <c r="D109" s="2">
        <v>90679</v>
      </c>
      <c r="E109" s="2" t="s">
        <v>308</v>
      </c>
      <c r="F109" s="2" t="s">
        <v>293</v>
      </c>
      <c r="G109" s="2" t="s">
        <v>293</v>
      </c>
      <c r="H109" s="70"/>
      <c r="I109" s="47" t="s">
        <v>671</v>
      </c>
      <c r="J109" s="56">
        <f>1/4</f>
        <v>0.25</v>
      </c>
      <c r="K109" s="62"/>
      <c r="L109" s="1"/>
      <c r="M109" s="1"/>
      <c r="N109" s="1"/>
    </row>
    <row r="110" spans="1:14" x14ac:dyDescent="0.2">
      <c r="A110" s="2" t="s">
        <v>266</v>
      </c>
      <c r="B110" s="2" t="s">
        <v>267</v>
      </c>
      <c r="C110" s="2">
        <v>20</v>
      </c>
      <c r="D110" s="2">
        <v>64358</v>
      </c>
      <c r="E110" s="2" t="s">
        <v>308</v>
      </c>
      <c r="F110" s="2" t="s">
        <v>292</v>
      </c>
      <c r="G110" s="2" t="s">
        <v>306</v>
      </c>
      <c r="H110" s="71"/>
      <c r="I110" s="47" t="s">
        <v>668</v>
      </c>
      <c r="J110" s="56">
        <f>1/4</f>
        <v>0.25</v>
      </c>
      <c r="K110" s="2"/>
    </row>
    <row r="111" spans="1:14" x14ac:dyDescent="0.2">
      <c r="A111" s="2" t="s">
        <v>630</v>
      </c>
      <c r="B111" s="2" t="s">
        <v>631</v>
      </c>
      <c r="C111" s="2">
        <v>60</v>
      </c>
      <c r="D111" s="2">
        <v>36665</v>
      </c>
      <c r="E111" s="2" t="s">
        <v>294</v>
      </c>
      <c r="F111" s="2" t="s">
        <v>293</v>
      </c>
      <c r="G111" s="2" t="s">
        <v>293</v>
      </c>
      <c r="H111" s="71"/>
      <c r="I111" s="47" t="s">
        <v>673</v>
      </c>
      <c r="J111" s="56">
        <f>2/4</f>
        <v>0.5</v>
      </c>
      <c r="K111" s="63"/>
      <c r="L111" s="45"/>
      <c r="M111" s="45"/>
    </row>
    <row r="112" spans="1:14" x14ac:dyDescent="0.2">
      <c r="A112" s="2" t="s">
        <v>268</v>
      </c>
      <c r="B112" s="2" t="s">
        <v>269</v>
      </c>
      <c r="C112" s="2">
        <v>20</v>
      </c>
      <c r="D112" s="2">
        <v>57638</v>
      </c>
      <c r="E112" s="2" t="s">
        <v>296</v>
      </c>
      <c r="F112" s="2" t="s">
        <v>293</v>
      </c>
      <c r="G112" s="2" t="s">
        <v>306</v>
      </c>
      <c r="H112" s="71"/>
      <c r="I112" s="50"/>
      <c r="J112" s="57"/>
      <c r="K112" s="2"/>
    </row>
    <row r="113" spans="1:14" x14ac:dyDescent="0.2">
      <c r="A113" s="76"/>
      <c r="B113" s="77"/>
      <c r="C113" s="77"/>
      <c r="D113" s="77"/>
      <c r="E113" s="77"/>
      <c r="F113" s="77"/>
      <c r="G113" s="78"/>
      <c r="H113" s="71"/>
      <c r="I113" s="51"/>
      <c r="J113" s="58"/>
      <c r="K113" s="63"/>
      <c r="L113" s="45"/>
      <c r="M113" s="45"/>
    </row>
    <row r="114" spans="1:14" x14ac:dyDescent="0.2">
      <c r="A114" s="79"/>
      <c r="B114" s="80"/>
      <c r="C114" s="80"/>
      <c r="D114" s="80"/>
      <c r="E114" s="80"/>
      <c r="F114" s="80"/>
      <c r="G114" s="81"/>
      <c r="H114" s="71"/>
      <c r="I114" s="51"/>
      <c r="J114" s="58"/>
      <c r="K114" s="63"/>
      <c r="L114" s="45"/>
      <c r="M114" s="45"/>
    </row>
    <row r="115" spans="1:14" x14ac:dyDescent="0.2">
      <c r="A115" s="79"/>
      <c r="B115" s="80"/>
      <c r="C115" s="80"/>
      <c r="D115" s="80"/>
      <c r="E115" s="80"/>
      <c r="F115" s="80"/>
      <c r="G115" s="81"/>
      <c r="H115" s="71"/>
      <c r="I115" s="51"/>
      <c r="J115" s="58"/>
      <c r="K115" s="63"/>
      <c r="L115" s="45"/>
      <c r="M115" s="45"/>
    </row>
    <row r="116" spans="1:14" x14ac:dyDescent="0.2">
      <c r="A116" s="79"/>
      <c r="B116" s="80"/>
      <c r="C116" s="80"/>
      <c r="D116" s="80"/>
      <c r="E116" s="80"/>
      <c r="F116" s="80"/>
      <c r="G116" s="81"/>
      <c r="H116" s="71"/>
      <c r="I116" s="51"/>
      <c r="J116" s="58"/>
      <c r="K116" s="63"/>
      <c r="L116" s="45"/>
      <c r="M116" s="45"/>
    </row>
    <row r="117" spans="1:14" x14ac:dyDescent="0.2">
      <c r="A117" s="79"/>
      <c r="B117" s="80"/>
      <c r="C117" s="80"/>
      <c r="D117" s="80"/>
      <c r="E117" s="80"/>
      <c r="F117" s="80"/>
      <c r="G117" s="81"/>
      <c r="H117" s="71"/>
      <c r="I117" s="51"/>
      <c r="J117" s="58"/>
      <c r="K117" s="63"/>
      <c r="L117" s="45"/>
      <c r="M117" s="45"/>
    </row>
    <row r="118" spans="1:14" x14ac:dyDescent="0.2">
      <c r="A118" s="79"/>
      <c r="B118" s="80"/>
      <c r="C118" s="80"/>
      <c r="D118" s="80"/>
      <c r="E118" s="80"/>
      <c r="F118" s="80"/>
      <c r="G118" s="81"/>
      <c r="H118" s="71"/>
      <c r="I118" s="51"/>
      <c r="J118" s="58"/>
      <c r="K118" s="63"/>
      <c r="L118" s="45"/>
      <c r="M118" s="45"/>
    </row>
    <row r="119" spans="1:14" x14ac:dyDescent="0.2">
      <c r="A119" s="79"/>
      <c r="B119" s="80"/>
      <c r="C119" s="80"/>
      <c r="D119" s="80"/>
      <c r="E119" s="80"/>
      <c r="F119" s="80"/>
      <c r="G119" s="81"/>
      <c r="H119" s="71"/>
      <c r="I119" s="51"/>
      <c r="J119" s="58"/>
      <c r="K119" s="63"/>
      <c r="L119" s="45"/>
      <c r="M119" s="45"/>
    </row>
    <row r="120" spans="1:14" x14ac:dyDescent="0.2">
      <c r="A120" s="79"/>
      <c r="B120" s="80"/>
      <c r="C120" s="80"/>
      <c r="D120" s="80"/>
      <c r="E120" s="80"/>
      <c r="F120" s="80"/>
      <c r="G120" s="81"/>
      <c r="H120" s="71"/>
      <c r="I120" s="52"/>
      <c r="J120" s="59"/>
      <c r="K120" s="63"/>
      <c r="L120" s="45"/>
      <c r="M120" s="45"/>
    </row>
    <row r="121" spans="1:14" x14ac:dyDescent="0.2">
      <c r="A121" s="79"/>
      <c r="B121" s="80"/>
      <c r="C121" s="80"/>
      <c r="D121" s="80"/>
      <c r="E121" s="80"/>
      <c r="F121" s="80"/>
      <c r="G121" s="81"/>
      <c r="H121" s="71"/>
      <c r="I121" s="51"/>
      <c r="J121" s="58"/>
      <c r="K121" s="63"/>
      <c r="L121" s="45"/>
      <c r="M121" s="45"/>
    </row>
    <row r="122" spans="1:14" x14ac:dyDescent="0.2">
      <c r="A122" s="82"/>
      <c r="B122" s="83"/>
      <c r="C122" s="83"/>
      <c r="D122" s="83"/>
      <c r="E122" s="83"/>
      <c r="F122" s="83"/>
      <c r="G122" s="84"/>
      <c r="H122" s="72"/>
      <c r="I122" s="51"/>
      <c r="J122" s="58"/>
      <c r="K122" s="63"/>
      <c r="L122" s="45"/>
      <c r="M122" s="45"/>
    </row>
    <row r="123" spans="1:14" s="66" customFormat="1" x14ac:dyDescent="0.2">
      <c r="A123" s="143" t="s">
        <v>321</v>
      </c>
      <c r="B123" s="143"/>
      <c r="C123" s="144" t="s">
        <v>332</v>
      </c>
      <c r="D123" s="145" t="s">
        <v>332</v>
      </c>
      <c r="E123" s="129"/>
      <c r="F123" s="129"/>
      <c r="G123" s="129"/>
      <c r="H123" s="129">
        <v>5</v>
      </c>
      <c r="I123" s="146"/>
      <c r="J123" s="147"/>
      <c r="K123" s="65"/>
    </row>
    <row r="124" spans="1:14" x14ac:dyDescent="0.2">
      <c r="A124" s="2" t="s">
        <v>270</v>
      </c>
      <c r="B124" s="2" t="s">
        <v>271</v>
      </c>
      <c r="C124" s="2">
        <v>60</v>
      </c>
      <c r="D124" s="2">
        <v>61098</v>
      </c>
      <c r="E124" s="2" t="s">
        <v>308</v>
      </c>
      <c r="F124" s="2" t="s">
        <v>293</v>
      </c>
      <c r="G124" s="2" t="s">
        <v>293</v>
      </c>
      <c r="H124" s="70"/>
      <c r="I124" s="47" t="s">
        <v>667</v>
      </c>
      <c r="J124" s="56">
        <f>1/8</f>
        <v>0.125</v>
      </c>
      <c r="K124" s="62"/>
      <c r="L124" s="1"/>
      <c r="M124" s="1"/>
      <c r="N124" s="1"/>
    </row>
    <row r="125" spans="1:14" x14ac:dyDescent="0.2">
      <c r="A125" s="2" t="s">
        <v>452</v>
      </c>
      <c r="B125" s="2" t="s">
        <v>453</v>
      </c>
      <c r="C125" s="2">
        <v>160</v>
      </c>
      <c r="D125" s="2">
        <v>26134</v>
      </c>
      <c r="E125" s="2" t="s">
        <v>294</v>
      </c>
      <c r="F125" s="2" t="s">
        <v>293</v>
      </c>
      <c r="G125" s="2" t="s">
        <v>293</v>
      </c>
      <c r="H125" s="71"/>
      <c r="I125" s="47" t="s">
        <v>672</v>
      </c>
      <c r="J125" s="56">
        <f>1/8</f>
        <v>0.125</v>
      </c>
      <c r="K125" s="63"/>
      <c r="L125" s="45"/>
      <c r="M125" s="45"/>
    </row>
    <row r="126" spans="1:14" x14ac:dyDescent="0.2">
      <c r="A126" s="2" t="s">
        <v>204</v>
      </c>
      <c r="B126" s="2" t="s">
        <v>205</v>
      </c>
      <c r="C126" s="2">
        <v>880</v>
      </c>
      <c r="D126" s="2">
        <v>49637</v>
      </c>
      <c r="E126" s="2" t="s">
        <v>291</v>
      </c>
      <c r="F126" s="2" t="s">
        <v>293</v>
      </c>
      <c r="G126" s="2" t="s">
        <v>311</v>
      </c>
      <c r="H126" s="71"/>
      <c r="I126" s="47" t="s">
        <v>668</v>
      </c>
      <c r="J126" s="56">
        <f>1/8</f>
        <v>0.125</v>
      </c>
      <c r="K126" s="2"/>
    </row>
    <row r="127" spans="1:14" x14ac:dyDescent="0.2">
      <c r="A127" s="2" t="s">
        <v>206</v>
      </c>
      <c r="B127" s="2" t="s">
        <v>207</v>
      </c>
      <c r="C127" s="2">
        <v>110</v>
      </c>
      <c r="D127" s="2">
        <v>50798</v>
      </c>
      <c r="E127" s="2" t="s">
        <v>291</v>
      </c>
      <c r="F127" s="2" t="s">
        <v>293</v>
      </c>
      <c r="G127" s="2" t="s">
        <v>311</v>
      </c>
      <c r="H127" s="71"/>
      <c r="I127" s="47" t="s">
        <v>669</v>
      </c>
      <c r="J127" s="56">
        <f>3/8</f>
        <v>0.375</v>
      </c>
      <c r="K127" s="2"/>
    </row>
    <row r="128" spans="1:14" x14ac:dyDescent="0.2">
      <c r="A128" s="2" t="s">
        <v>592</v>
      </c>
      <c r="B128" s="2" t="s">
        <v>593</v>
      </c>
      <c r="C128" s="2">
        <v>870</v>
      </c>
      <c r="D128" s="2">
        <v>34578</v>
      </c>
      <c r="E128" s="2" t="s">
        <v>291</v>
      </c>
      <c r="F128" s="2" t="s">
        <v>293</v>
      </c>
      <c r="G128" s="2" t="s">
        <v>311</v>
      </c>
      <c r="H128" s="71"/>
      <c r="I128" s="47" t="s">
        <v>666</v>
      </c>
      <c r="J128" s="56">
        <f>1/8</f>
        <v>0.125</v>
      </c>
      <c r="K128" s="4"/>
      <c r="L128" s="46"/>
      <c r="M128" s="46"/>
    </row>
    <row r="129" spans="1:13" x14ac:dyDescent="0.2">
      <c r="A129" s="2" t="s">
        <v>72</v>
      </c>
      <c r="B129" s="2" t="s">
        <v>73</v>
      </c>
      <c r="C129" s="2">
        <v>80</v>
      </c>
      <c r="D129" s="2">
        <v>49023</v>
      </c>
      <c r="E129" s="2" t="s">
        <v>297</v>
      </c>
      <c r="F129" s="2" t="s">
        <v>293</v>
      </c>
      <c r="G129" s="2" t="s">
        <v>293</v>
      </c>
      <c r="H129" s="71"/>
      <c r="I129" s="47" t="s">
        <v>673</v>
      </c>
      <c r="J129" s="56">
        <f>1/8</f>
        <v>0.125</v>
      </c>
      <c r="K129" s="2"/>
    </row>
    <row r="130" spans="1:13" x14ac:dyDescent="0.2">
      <c r="A130" s="2" t="s">
        <v>470</v>
      </c>
      <c r="B130" s="2" t="s">
        <v>471</v>
      </c>
      <c r="C130" s="2">
        <v>110</v>
      </c>
      <c r="D130" s="2">
        <v>27522</v>
      </c>
      <c r="E130" s="2" t="s">
        <v>303</v>
      </c>
      <c r="F130" s="2" t="s">
        <v>293</v>
      </c>
      <c r="G130" s="2" t="s">
        <v>293</v>
      </c>
      <c r="H130" s="71"/>
      <c r="I130" s="50"/>
      <c r="J130" s="57"/>
      <c r="K130" s="63"/>
      <c r="L130" s="45"/>
      <c r="M130" s="45"/>
    </row>
    <row r="131" spans="1:13" x14ac:dyDescent="0.2">
      <c r="A131" s="2" t="s">
        <v>396</v>
      </c>
      <c r="B131" s="2" t="s">
        <v>397</v>
      </c>
      <c r="C131" s="2">
        <v>690</v>
      </c>
      <c r="D131" s="2">
        <v>19816</v>
      </c>
      <c r="E131" s="2" t="s">
        <v>296</v>
      </c>
      <c r="F131" s="2" t="s">
        <v>293</v>
      </c>
      <c r="G131" s="2" t="s">
        <v>306</v>
      </c>
      <c r="H131" s="71"/>
      <c r="I131" s="51"/>
      <c r="J131" s="58"/>
      <c r="K131" s="4"/>
      <c r="L131" s="46"/>
      <c r="M131" s="46"/>
    </row>
    <row r="132" spans="1:13" x14ac:dyDescent="0.2">
      <c r="A132" s="76"/>
      <c r="B132" s="77"/>
      <c r="C132" s="77"/>
      <c r="D132" s="77"/>
      <c r="E132" s="77"/>
      <c r="F132" s="77"/>
      <c r="G132" s="78"/>
      <c r="H132" s="71"/>
      <c r="I132" s="51"/>
      <c r="J132" s="58"/>
      <c r="K132" s="63"/>
      <c r="L132" s="45"/>
      <c r="M132" s="45"/>
    </row>
    <row r="133" spans="1:13" x14ac:dyDescent="0.2">
      <c r="A133" s="79"/>
      <c r="B133" s="80"/>
      <c r="C133" s="80"/>
      <c r="D133" s="80"/>
      <c r="E133" s="80"/>
      <c r="F133" s="80"/>
      <c r="G133" s="81"/>
      <c r="H133" s="71"/>
      <c r="I133" s="51"/>
      <c r="J133" s="58"/>
      <c r="K133" s="63"/>
      <c r="L133" s="45"/>
      <c r="M133" s="45"/>
    </row>
    <row r="134" spans="1:13" x14ac:dyDescent="0.2">
      <c r="A134" s="79"/>
      <c r="B134" s="80"/>
      <c r="C134" s="80"/>
      <c r="D134" s="80"/>
      <c r="E134" s="80"/>
      <c r="F134" s="80"/>
      <c r="G134" s="81"/>
      <c r="H134" s="71"/>
      <c r="I134" s="51"/>
      <c r="J134" s="58"/>
      <c r="K134" s="63"/>
      <c r="L134" s="45"/>
      <c r="M134" s="45"/>
    </row>
    <row r="135" spans="1:13" x14ac:dyDescent="0.2">
      <c r="A135" s="79"/>
      <c r="B135" s="80"/>
      <c r="C135" s="80"/>
      <c r="D135" s="80"/>
      <c r="E135" s="80"/>
      <c r="F135" s="80"/>
      <c r="G135" s="81"/>
      <c r="H135" s="71"/>
      <c r="I135" s="51"/>
      <c r="J135" s="58"/>
      <c r="K135" s="63"/>
      <c r="L135" s="45"/>
      <c r="M135" s="45"/>
    </row>
    <row r="136" spans="1:13" x14ac:dyDescent="0.2">
      <c r="A136" s="79"/>
      <c r="B136" s="80"/>
      <c r="C136" s="80"/>
      <c r="D136" s="80"/>
      <c r="E136" s="80"/>
      <c r="F136" s="80"/>
      <c r="G136" s="81"/>
      <c r="H136" s="71"/>
      <c r="I136" s="51"/>
      <c r="J136" s="58"/>
      <c r="K136" s="63"/>
      <c r="L136" s="45"/>
      <c r="M136" s="45"/>
    </row>
    <row r="137" spans="1:13" x14ac:dyDescent="0.2">
      <c r="A137" s="79"/>
      <c r="B137" s="80"/>
      <c r="C137" s="80"/>
      <c r="D137" s="80"/>
      <c r="E137" s="80"/>
      <c r="F137" s="80"/>
      <c r="G137" s="81"/>
      <c r="H137" s="71"/>
      <c r="I137" s="51"/>
      <c r="J137" s="58"/>
      <c r="K137" s="63"/>
      <c r="L137" s="45"/>
      <c r="M137" s="45"/>
    </row>
    <row r="138" spans="1:13" x14ac:dyDescent="0.2">
      <c r="A138" s="79"/>
      <c r="B138" s="80"/>
      <c r="C138" s="80"/>
      <c r="D138" s="80"/>
      <c r="E138" s="80"/>
      <c r="F138" s="80"/>
      <c r="G138" s="81"/>
      <c r="H138" s="71"/>
      <c r="I138" s="52"/>
      <c r="J138" s="59"/>
      <c r="K138" s="63"/>
      <c r="L138" s="45"/>
      <c r="M138" s="45"/>
    </row>
    <row r="139" spans="1:13" x14ac:dyDescent="0.2">
      <c r="A139" s="79"/>
      <c r="B139" s="80"/>
      <c r="C139" s="80"/>
      <c r="D139" s="80"/>
      <c r="E139" s="80"/>
      <c r="F139" s="80"/>
      <c r="G139" s="81"/>
      <c r="H139" s="71"/>
      <c r="I139" s="51"/>
      <c r="J139" s="58"/>
      <c r="K139" s="63"/>
      <c r="L139" s="45"/>
      <c r="M139" s="45"/>
    </row>
    <row r="140" spans="1:13" x14ac:dyDescent="0.2">
      <c r="A140" s="82"/>
      <c r="B140" s="83"/>
      <c r="C140" s="83"/>
      <c r="D140" s="83"/>
      <c r="E140" s="83"/>
      <c r="F140" s="83"/>
      <c r="G140" s="84"/>
      <c r="H140" s="72"/>
      <c r="I140" s="51"/>
      <c r="J140" s="58"/>
      <c r="K140" s="63"/>
      <c r="L140" s="45"/>
      <c r="M140" s="45"/>
    </row>
    <row r="141" spans="1:13" s="66" customFormat="1" x14ac:dyDescent="0.2">
      <c r="A141" s="143" t="s">
        <v>322</v>
      </c>
      <c r="B141" s="143"/>
      <c r="C141" s="144">
        <v>960</v>
      </c>
      <c r="D141" s="145">
        <v>36388</v>
      </c>
      <c r="E141" s="129"/>
      <c r="F141" s="129"/>
      <c r="G141" s="129"/>
      <c r="H141" s="129">
        <v>13</v>
      </c>
      <c r="I141" s="146"/>
      <c r="J141" s="147"/>
      <c r="K141" s="65"/>
    </row>
    <row r="142" spans="1:13" x14ac:dyDescent="0.2">
      <c r="A142" s="2" t="s">
        <v>74</v>
      </c>
      <c r="B142" s="2" t="s">
        <v>75</v>
      </c>
      <c r="C142" s="2">
        <v>140</v>
      </c>
      <c r="D142" s="2">
        <v>39542</v>
      </c>
      <c r="E142" s="2" t="s">
        <v>291</v>
      </c>
      <c r="F142" s="2" t="s">
        <v>293</v>
      </c>
      <c r="G142" s="2" t="s">
        <v>293</v>
      </c>
      <c r="H142" s="70"/>
      <c r="I142" s="47" t="s">
        <v>667</v>
      </c>
      <c r="J142" s="56">
        <f>1/12</f>
        <v>8.3333333333333329E-2</v>
      </c>
      <c r="K142" s="2"/>
    </row>
    <row r="143" spans="1:13" x14ac:dyDescent="0.2">
      <c r="A143" s="2" t="s">
        <v>208</v>
      </c>
      <c r="B143" s="2" t="s">
        <v>209</v>
      </c>
      <c r="C143" s="2">
        <v>30</v>
      </c>
      <c r="D143" s="2">
        <v>45447</v>
      </c>
      <c r="E143" s="2" t="s">
        <v>291</v>
      </c>
      <c r="F143" s="2" t="s">
        <v>295</v>
      </c>
      <c r="G143" s="2" t="s">
        <v>293</v>
      </c>
      <c r="H143" s="71"/>
      <c r="I143" s="47" t="s">
        <v>674</v>
      </c>
      <c r="J143" s="56">
        <f>1/12</f>
        <v>8.3333333333333329E-2</v>
      </c>
      <c r="K143" s="2"/>
    </row>
    <row r="144" spans="1:13" x14ac:dyDescent="0.2">
      <c r="A144" s="2" t="s">
        <v>524</v>
      </c>
      <c r="B144" s="2" t="s">
        <v>525</v>
      </c>
      <c r="C144" s="2">
        <v>250</v>
      </c>
      <c r="D144" s="2">
        <v>30157</v>
      </c>
      <c r="E144" s="2" t="s">
        <v>296</v>
      </c>
      <c r="F144" s="2" t="s">
        <v>293</v>
      </c>
      <c r="G144" s="2" t="s">
        <v>302</v>
      </c>
      <c r="H144" s="71"/>
      <c r="I144" s="47" t="s">
        <v>668</v>
      </c>
      <c r="J144" s="56">
        <f>1/12</f>
        <v>8.3333333333333329E-2</v>
      </c>
      <c r="K144" s="4"/>
      <c r="L144" s="46"/>
      <c r="M144" s="46"/>
    </row>
    <row r="145" spans="1:14" x14ac:dyDescent="0.2">
      <c r="A145" s="2" t="s">
        <v>272</v>
      </c>
      <c r="B145" s="2" t="s">
        <v>273</v>
      </c>
      <c r="C145" s="2">
        <v>40</v>
      </c>
      <c r="D145" s="2">
        <v>45407</v>
      </c>
      <c r="E145" s="2" t="s">
        <v>291</v>
      </c>
      <c r="F145" s="2" t="s">
        <v>295</v>
      </c>
      <c r="G145" s="2" t="s">
        <v>293</v>
      </c>
      <c r="H145" s="71"/>
      <c r="I145" s="47" t="s">
        <v>669</v>
      </c>
      <c r="J145" s="56">
        <f>9/12</f>
        <v>0.75</v>
      </c>
      <c r="K145" s="2"/>
    </row>
    <row r="146" spans="1:14" x14ac:dyDescent="0.2">
      <c r="A146" s="2" t="s">
        <v>444</v>
      </c>
      <c r="B146" s="2" t="s">
        <v>445</v>
      </c>
      <c r="C146" s="2">
        <v>40</v>
      </c>
      <c r="D146" s="2">
        <v>25423</v>
      </c>
      <c r="E146" s="2" t="s">
        <v>291</v>
      </c>
      <c r="F146" s="2" t="s">
        <v>293</v>
      </c>
      <c r="G146" s="2" t="s">
        <v>293</v>
      </c>
      <c r="H146" s="71"/>
      <c r="I146" s="50"/>
      <c r="J146" s="57"/>
      <c r="K146" s="63"/>
      <c r="L146" s="45"/>
      <c r="M146" s="45"/>
    </row>
    <row r="147" spans="1:14" s="1" customFormat="1" x14ac:dyDescent="0.2">
      <c r="A147" s="2" t="s">
        <v>76</v>
      </c>
      <c r="B147" s="2" t="s">
        <v>77</v>
      </c>
      <c r="C147" s="2">
        <v>60</v>
      </c>
      <c r="D147" s="2">
        <v>46013</v>
      </c>
      <c r="E147" s="2" t="s">
        <v>291</v>
      </c>
      <c r="F147" s="2" t="s">
        <v>293</v>
      </c>
      <c r="G147" s="2" t="s">
        <v>301</v>
      </c>
      <c r="H147" s="71"/>
      <c r="I147" s="51"/>
      <c r="J147" s="58"/>
      <c r="K147" s="2"/>
      <c r="L147" s="7"/>
      <c r="M147" s="7"/>
      <c r="N147" s="7"/>
    </row>
    <row r="148" spans="1:14" x14ac:dyDescent="0.2">
      <c r="A148" s="2" t="s">
        <v>640</v>
      </c>
      <c r="B148" s="2" t="s">
        <v>641</v>
      </c>
      <c r="C148" s="2">
        <v>30</v>
      </c>
      <c r="D148" s="2">
        <v>37223</v>
      </c>
      <c r="E148" s="2" t="s">
        <v>291</v>
      </c>
      <c r="F148" s="2" t="s">
        <v>295</v>
      </c>
      <c r="G148" s="2" t="s">
        <v>293</v>
      </c>
      <c r="H148" s="71"/>
      <c r="I148" s="51"/>
      <c r="J148" s="58"/>
      <c r="K148" s="63"/>
      <c r="L148" s="45"/>
      <c r="M148" s="45"/>
    </row>
    <row r="149" spans="1:14" x14ac:dyDescent="0.2">
      <c r="A149" s="2" t="s">
        <v>210</v>
      </c>
      <c r="B149" s="2" t="s">
        <v>211</v>
      </c>
      <c r="C149" s="2">
        <v>30</v>
      </c>
      <c r="D149" s="2">
        <v>44502</v>
      </c>
      <c r="E149" s="2" t="s">
        <v>291</v>
      </c>
      <c r="F149" s="2" t="s">
        <v>295</v>
      </c>
      <c r="G149" s="2" t="s">
        <v>306</v>
      </c>
      <c r="H149" s="71"/>
      <c r="I149" s="51"/>
      <c r="J149" s="58"/>
      <c r="K149" s="2"/>
    </row>
    <row r="150" spans="1:14" x14ac:dyDescent="0.2">
      <c r="A150" s="2" t="s">
        <v>212</v>
      </c>
      <c r="B150" s="2" t="s">
        <v>213</v>
      </c>
      <c r="C150" s="2">
        <v>30</v>
      </c>
      <c r="D150" s="2">
        <v>56365</v>
      </c>
      <c r="E150" s="2" t="s">
        <v>291</v>
      </c>
      <c r="F150" s="2" t="s">
        <v>293</v>
      </c>
      <c r="G150" s="2" t="s">
        <v>302</v>
      </c>
      <c r="H150" s="71"/>
      <c r="I150" s="51"/>
      <c r="J150" s="58"/>
      <c r="K150" s="2"/>
    </row>
    <row r="151" spans="1:14" x14ac:dyDescent="0.2">
      <c r="A151" s="2" t="s">
        <v>604</v>
      </c>
      <c r="B151" s="2" t="s">
        <v>605</v>
      </c>
      <c r="C151" s="2">
        <v>20</v>
      </c>
      <c r="D151" s="2">
        <v>35241</v>
      </c>
      <c r="E151" s="2" t="s">
        <v>291</v>
      </c>
      <c r="F151" s="2" t="s">
        <v>293</v>
      </c>
      <c r="G151" s="2" t="s">
        <v>302</v>
      </c>
      <c r="H151" s="71"/>
      <c r="I151" s="51"/>
      <c r="J151" s="58"/>
      <c r="K151" s="63"/>
      <c r="L151" s="45"/>
      <c r="M151" s="45"/>
    </row>
    <row r="152" spans="1:14" x14ac:dyDescent="0.2">
      <c r="A152" s="2" t="s">
        <v>274</v>
      </c>
      <c r="B152" s="2" t="s">
        <v>275</v>
      </c>
      <c r="C152" s="2">
        <v>20</v>
      </c>
      <c r="D152" s="2">
        <v>38796</v>
      </c>
      <c r="E152" s="2" t="s">
        <v>303</v>
      </c>
      <c r="F152" s="2" t="s">
        <v>293</v>
      </c>
      <c r="G152" s="2" t="s">
        <v>301</v>
      </c>
      <c r="H152" s="71"/>
      <c r="I152" s="51"/>
      <c r="J152" s="58"/>
      <c r="K152" s="2"/>
    </row>
    <row r="153" spans="1:14" x14ac:dyDescent="0.2">
      <c r="A153" s="2" t="s">
        <v>276</v>
      </c>
      <c r="B153" s="2" t="s">
        <v>277</v>
      </c>
      <c r="C153" s="2">
        <v>20</v>
      </c>
      <c r="D153" s="2">
        <v>43427</v>
      </c>
      <c r="E153" s="2" t="s">
        <v>294</v>
      </c>
      <c r="F153" s="2" t="s">
        <v>293</v>
      </c>
      <c r="G153" s="2" t="s">
        <v>306</v>
      </c>
      <c r="H153" s="71"/>
      <c r="I153" s="51"/>
      <c r="J153" s="58"/>
      <c r="K153" s="2"/>
    </row>
    <row r="154" spans="1:14" x14ac:dyDescent="0.2">
      <c r="A154" s="76"/>
      <c r="B154" s="77"/>
      <c r="C154" s="77"/>
      <c r="D154" s="77"/>
      <c r="E154" s="77"/>
      <c r="F154" s="77"/>
      <c r="G154" s="78"/>
      <c r="H154" s="71"/>
      <c r="I154" s="52"/>
      <c r="J154" s="59"/>
      <c r="K154" s="2"/>
    </row>
    <row r="155" spans="1:14" x14ac:dyDescent="0.2">
      <c r="A155" s="79"/>
      <c r="B155" s="80"/>
      <c r="C155" s="80"/>
      <c r="D155" s="80"/>
      <c r="E155" s="80"/>
      <c r="F155" s="80"/>
      <c r="G155" s="81"/>
      <c r="H155" s="71"/>
      <c r="I155" s="51"/>
      <c r="J155" s="58"/>
      <c r="K155" s="2"/>
    </row>
    <row r="156" spans="1:14" x14ac:dyDescent="0.2">
      <c r="A156" s="82"/>
      <c r="B156" s="83"/>
      <c r="C156" s="83"/>
      <c r="D156" s="83"/>
      <c r="E156" s="83"/>
      <c r="F156" s="83"/>
      <c r="G156" s="84"/>
      <c r="H156" s="72"/>
      <c r="I156" s="51"/>
      <c r="J156" s="58"/>
      <c r="K156" s="2"/>
    </row>
    <row r="157" spans="1:14" s="66" customFormat="1" x14ac:dyDescent="0.2">
      <c r="A157" s="143" t="s">
        <v>346</v>
      </c>
      <c r="B157" s="143"/>
      <c r="C157" s="144">
        <v>4880</v>
      </c>
      <c r="D157" s="145">
        <v>61700</v>
      </c>
      <c r="E157" s="129"/>
      <c r="F157" s="129"/>
      <c r="G157" s="129"/>
      <c r="H157" s="129">
        <v>108</v>
      </c>
      <c r="I157" s="146"/>
      <c r="J157" s="147"/>
      <c r="K157" s="65"/>
    </row>
    <row r="158" spans="1:14" x14ac:dyDescent="0.2">
      <c r="A158" s="2" t="s">
        <v>214</v>
      </c>
      <c r="B158" s="2" t="s">
        <v>215</v>
      </c>
      <c r="C158" s="2">
        <v>30</v>
      </c>
      <c r="D158" s="2">
        <v>77971</v>
      </c>
      <c r="E158" s="2" t="s">
        <v>308</v>
      </c>
      <c r="F158" s="2" t="s">
        <v>293</v>
      </c>
      <c r="G158" s="2" t="s">
        <v>293</v>
      </c>
      <c r="H158" s="70"/>
      <c r="I158" s="47" t="s">
        <v>667</v>
      </c>
      <c r="J158" s="56">
        <f>1/22</f>
        <v>4.5454545454545456E-2</v>
      </c>
      <c r="K158" s="2"/>
    </row>
    <row r="159" spans="1:14" x14ac:dyDescent="0.2">
      <c r="A159" s="2" t="s">
        <v>216</v>
      </c>
      <c r="B159" s="2" t="s">
        <v>217</v>
      </c>
      <c r="C159" s="2">
        <v>40</v>
      </c>
      <c r="D159" s="2">
        <v>51239</v>
      </c>
      <c r="E159" s="2" t="s">
        <v>291</v>
      </c>
      <c r="F159" s="2" t="s">
        <v>293</v>
      </c>
      <c r="G159" s="2" t="s">
        <v>311</v>
      </c>
      <c r="H159" s="71"/>
      <c r="I159" s="47" t="s">
        <v>674</v>
      </c>
      <c r="J159" s="56">
        <f>5/22</f>
        <v>0.22727272727272727</v>
      </c>
      <c r="K159" s="2"/>
    </row>
    <row r="160" spans="1:14" x14ac:dyDescent="0.2">
      <c r="A160" s="2" t="s">
        <v>78</v>
      </c>
      <c r="B160" s="2" t="s">
        <v>79</v>
      </c>
      <c r="C160" s="2">
        <v>130</v>
      </c>
      <c r="D160" s="2">
        <v>108814</v>
      </c>
      <c r="E160" s="2" t="s">
        <v>308</v>
      </c>
      <c r="F160" s="2" t="s">
        <v>293</v>
      </c>
      <c r="G160" s="2" t="s">
        <v>293</v>
      </c>
      <c r="H160" s="71"/>
      <c r="I160" s="47" t="s">
        <v>668</v>
      </c>
      <c r="J160" s="56">
        <f>6/22</f>
        <v>0.27272727272727271</v>
      </c>
      <c r="K160" s="2"/>
    </row>
    <row r="161" spans="1:14" x14ac:dyDescent="0.2">
      <c r="A161" s="2" t="s">
        <v>80</v>
      </c>
      <c r="B161" s="2" t="s">
        <v>81</v>
      </c>
      <c r="C161" s="2">
        <v>80</v>
      </c>
      <c r="D161" s="2">
        <v>253201</v>
      </c>
      <c r="E161" s="2" t="s">
        <v>291</v>
      </c>
      <c r="F161" s="2" t="s">
        <v>293</v>
      </c>
      <c r="G161" s="2" t="s">
        <v>293</v>
      </c>
      <c r="H161" s="71"/>
      <c r="I161" s="47" t="s">
        <v>669</v>
      </c>
      <c r="J161" s="56">
        <f>4/22</f>
        <v>0.18181818181818182</v>
      </c>
      <c r="K161" s="2"/>
    </row>
    <row r="162" spans="1:14" x14ac:dyDescent="0.2">
      <c r="A162" s="2" t="s">
        <v>218</v>
      </c>
      <c r="B162" s="2" t="s">
        <v>219</v>
      </c>
      <c r="C162" s="2">
        <v>180</v>
      </c>
      <c r="D162" s="2">
        <v>203422</v>
      </c>
      <c r="E162" s="2" t="s">
        <v>308</v>
      </c>
      <c r="F162" s="2" t="s">
        <v>293</v>
      </c>
      <c r="G162" s="2" t="s">
        <v>311</v>
      </c>
      <c r="H162" s="71"/>
      <c r="I162" s="47" t="s">
        <v>666</v>
      </c>
      <c r="J162" s="56">
        <f>1/22</f>
        <v>4.5454545454545456E-2</v>
      </c>
      <c r="K162" s="62"/>
      <c r="L162" s="1"/>
      <c r="M162" s="1"/>
      <c r="N162" s="1"/>
    </row>
    <row r="163" spans="1:14" x14ac:dyDescent="0.2">
      <c r="A163" s="2" t="s">
        <v>82</v>
      </c>
      <c r="B163" s="2" t="s">
        <v>83</v>
      </c>
      <c r="C163" s="2">
        <v>1800</v>
      </c>
      <c r="D163" s="2">
        <v>53966</v>
      </c>
      <c r="E163" s="2" t="s">
        <v>294</v>
      </c>
      <c r="F163" s="2" t="s">
        <v>293</v>
      </c>
      <c r="G163" s="2" t="s">
        <v>293</v>
      </c>
      <c r="H163" s="71"/>
      <c r="I163" s="47" t="s">
        <v>673</v>
      </c>
      <c r="J163" s="56">
        <f>5/22</f>
        <v>0.22727272727272727</v>
      </c>
      <c r="K163" s="2"/>
    </row>
    <row r="164" spans="1:14" x14ac:dyDescent="0.2">
      <c r="A164" s="2" t="s">
        <v>84</v>
      </c>
      <c r="B164" s="2" t="s">
        <v>85</v>
      </c>
      <c r="C164" s="2">
        <v>80</v>
      </c>
      <c r="D164" s="2">
        <v>72736</v>
      </c>
      <c r="E164" s="2" t="s">
        <v>297</v>
      </c>
      <c r="F164" s="2" t="s">
        <v>293</v>
      </c>
      <c r="G164" s="2" t="s">
        <v>293</v>
      </c>
      <c r="H164" s="71"/>
      <c r="I164" s="50"/>
      <c r="J164" s="57"/>
      <c r="K164" s="2"/>
    </row>
    <row r="165" spans="1:14" x14ac:dyDescent="0.2">
      <c r="A165" s="2" t="s">
        <v>86</v>
      </c>
      <c r="B165" s="2" t="s">
        <v>87</v>
      </c>
      <c r="C165" s="2">
        <v>120</v>
      </c>
      <c r="D165" s="2">
        <v>71827</v>
      </c>
      <c r="E165" s="2" t="s">
        <v>308</v>
      </c>
      <c r="F165" s="2" t="s">
        <v>293</v>
      </c>
      <c r="G165" s="2" t="s">
        <v>293</v>
      </c>
      <c r="H165" s="71"/>
      <c r="I165" s="51"/>
      <c r="J165" s="58"/>
      <c r="K165" s="2"/>
    </row>
    <row r="166" spans="1:14" x14ac:dyDescent="0.2">
      <c r="A166" s="2" t="s">
        <v>608</v>
      </c>
      <c r="B166" s="2" t="s">
        <v>609</v>
      </c>
      <c r="C166" s="2">
        <v>10</v>
      </c>
      <c r="D166" s="2">
        <v>35455</v>
      </c>
      <c r="E166" s="2" t="s">
        <v>291</v>
      </c>
      <c r="F166" s="2" t="s">
        <v>293</v>
      </c>
      <c r="G166" s="2" t="s">
        <v>293</v>
      </c>
      <c r="H166" s="71"/>
      <c r="I166" s="51"/>
      <c r="J166" s="58"/>
      <c r="K166" s="63"/>
      <c r="L166" s="45"/>
      <c r="M166" s="45"/>
    </row>
    <row r="167" spans="1:14" x14ac:dyDescent="0.2">
      <c r="A167" s="2" t="s">
        <v>88</v>
      </c>
      <c r="B167" s="2" t="s">
        <v>89</v>
      </c>
      <c r="C167" s="2">
        <v>40</v>
      </c>
      <c r="D167" s="2">
        <v>101066</v>
      </c>
      <c r="E167" s="2" t="s">
        <v>308</v>
      </c>
      <c r="F167" s="2" t="s">
        <v>293</v>
      </c>
      <c r="G167" s="2" t="s">
        <v>293</v>
      </c>
      <c r="H167" s="71"/>
      <c r="I167" s="51"/>
      <c r="J167" s="58"/>
      <c r="K167" s="2"/>
    </row>
    <row r="168" spans="1:14" s="1" customFormat="1" x14ac:dyDescent="0.2">
      <c r="A168" s="2" t="s">
        <v>338</v>
      </c>
      <c r="B168" s="2" t="s">
        <v>347</v>
      </c>
      <c r="C168" s="2" t="s">
        <v>332</v>
      </c>
      <c r="D168" s="2" t="s">
        <v>333</v>
      </c>
      <c r="E168" s="2" t="s">
        <v>332</v>
      </c>
      <c r="F168" s="2" t="s">
        <v>332</v>
      </c>
      <c r="G168" s="2" t="s">
        <v>332</v>
      </c>
      <c r="H168" s="71"/>
      <c r="I168" s="51"/>
      <c r="J168" s="58"/>
      <c r="K168" s="64" t="s">
        <v>339</v>
      </c>
      <c r="L168" s="7"/>
      <c r="M168" s="7"/>
      <c r="N168" s="7"/>
    </row>
    <row r="169" spans="1:14" x14ac:dyDescent="0.2">
      <c r="A169" s="2" t="s">
        <v>278</v>
      </c>
      <c r="B169" s="2" t="s">
        <v>279</v>
      </c>
      <c r="C169" s="2">
        <v>80</v>
      </c>
      <c r="D169" s="2">
        <v>54495</v>
      </c>
      <c r="E169" s="2" t="s">
        <v>291</v>
      </c>
      <c r="F169" s="2" t="s">
        <v>293</v>
      </c>
      <c r="G169" s="2" t="s">
        <v>293</v>
      </c>
      <c r="H169" s="71"/>
      <c r="I169" s="51"/>
      <c r="J169" s="58"/>
      <c r="K169" s="2"/>
    </row>
    <row r="170" spans="1:14" x14ac:dyDescent="0.2">
      <c r="A170" s="2" t="s">
        <v>90</v>
      </c>
      <c r="B170" s="2" t="s">
        <v>91</v>
      </c>
      <c r="C170" s="2">
        <v>130</v>
      </c>
      <c r="D170" s="2">
        <v>38617</v>
      </c>
      <c r="E170" s="2" t="s">
        <v>294</v>
      </c>
      <c r="F170" s="2" t="s">
        <v>293</v>
      </c>
      <c r="G170" s="2" t="s">
        <v>293</v>
      </c>
      <c r="H170" s="71"/>
      <c r="I170" s="51"/>
      <c r="J170" s="58"/>
      <c r="K170" s="2"/>
    </row>
    <row r="171" spans="1:14" x14ac:dyDescent="0.2">
      <c r="A171" s="2" t="s">
        <v>92</v>
      </c>
      <c r="B171" s="2" t="s">
        <v>93</v>
      </c>
      <c r="C171" s="2">
        <v>120</v>
      </c>
      <c r="D171" s="2">
        <v>62877</v>
      </c>
      <c r="E171" s="2" t="s">
        <v>294</v>
      </c>
      <c r="F171" s="2" t="s">
        <v>293</v>
      </c>
      <c r="G171" s="2" t="s">
        <v>293</v>
      </c>
      <c r="H171" s="71"/>
      <c r="I171" s="51"/>
      <c r="J171" s="58"/>
      <c r="K171" s="2"/>
    </row>
    <row r="172" spans="1:14" x14ac:dyDescent="0.2">
      <c r="A172" s="2" t="s">
        <v>220</v>
      </c>
      <c r="B172" s="2" t="s">
        <v>221</v>
      </c>
      <c r="C172" s="2">
        <v>20</v>
      </c>
      <c r="D172" s="2">
        <v>58657</v>
      </c>
      <c r="E172" s="2" t="s">
        <v>294</v>
      </c>
      <c r="F172" s="2" t="s">
        <v>293</v>
      </c>
      <c r="G172" s="2" t="s">
        <v>293</v>
      </c>
      <c r="H172" s="71"/>
      <c r="I172" s="52"/>
      <c r="J172" s="59"/>
      <c r="K172" s="2"/>
    </row>
    <row r="173" spans="1:14" x14ac:dyDescent="0.2">
      <c r="A173" s="2" t="s">
        <v>222</v>
      </c>
      <c r="B173" s="2" t="s">
        <v>223</v>
      </c>
      <c r="C173" s="2">
        <v>140</v>
      </c>
      <c r="D173" s="2">
        <v>48447</v>
      </c>
      <c r="E173" s="2" t="s">
        <v>294</v>
      </c>
      <c r="F173" s="2" t="s">
        <v>293</v>
      </c>
      <c r="G173" s="2" t="s">
        <v>293</v>
      </c>
      <c r="H173" s="71"/>
      <c r="I173" s="51"/>
      <c r="J173" s="58"/>
      <c r="K173" s="2"/>
    </row>
    <row r="174" spans="1:14" x14ac:dyDescent="0.2">
      <c r="A174" s="2" t="s">
        <v>562</v>
      </c>
      <c r="B174" s="2" t="s">
        <v>563</v>
      </c>
      <c r="C174" s="2">
        <v>120</v>
      </c>
      <c r="D174" s="2">
        <v>32635</v>
      </c>
      <c r="E174" s="2" t="s">
        <v>303</v>
      </c>
      <c r="F174" s="2" t="s">
        <v>293</v>
      </c>
      <c r="G174" s="2" t="s">
        <v>293</v>
      </c>
      <c r="H174" s="71"/>
      <c r="I174" s="51"/>
      <c r="J174" s="58"/>
      <c r="K174" s="63"/>
      <c r="L174" s="45"/>
      <c r="M174" s="45"/>
    </row>
    <row r="175" spans="1:14" x14ac:dyDescent="0.2">
      <c r="A175" s="2" t="s">
        <v>486</v>
      </c>
      <c r="B175" s="2" t="s">
        <v>487</v>
      </c>
      <c r="C175" s="2">
        <v>240</v>
      </c>
      <c r="D175" s="2">
        <v>28598</v>
      </c>
      <c r="E175" s="2" t="s">
        <v>296</v>
      </c>
      <c r="F175" s="2" t="s">
        <v>293</v>
      </c>
      <c r="G175" s="2" t="s">
        <v>301</v>
      </c>
      <c r="H175" s="71"/>
      <c r="I175" s="51"/>
      <c r="J175" s="58"/>
      <c r="K175" s="63"/>
      <c r="L175" s="45"/>
      <c r="M175" s="45"/>
    </row>
    <row r="176" spans="1:14" x14ac:dyDescent="0.2">
      <c r="A176" s="2" t="s">
        <v>466</v>
      </c>
      <c r="B176" s="2" t="s">
        <v>467</v>
      </c>
      <c r="C176" s="2">
        <v>30</v>
      </c>
      <c r="D176" s="2">
        <v>27406</v>
      </c>
      <c r="E176" s="2" t="s">
        <v>294</v>
      </c>
      <c r="F176" s="2" t="s">
        <v>293</v>
      </c>
      <c r="G176" s="2" t="s">
        <v>293</v>
      </c>
      <c r="H176" s="71"/>
      <c r="I176" s="52"/>
      <c r="J176" s="59"/>
      <c r="K176" s="63"/>
      <c r="L176" s="45"/>
      <c r="M176" s="45"/>
    </row>
    <row r="177" spans="1:13" x14ac:dyDescent="0.2">
      <c r="A177" s="2" t="s">
        <v>638</v>
      </c>
      <c r="B177" s="2" t="s">
        <v>639</v>
      </c>
      <c r="C177" s="2">
        <v>490</v>
      </c>
      <c r="D177" s="2">
        <v>37128</v>
      </c>
      <c r="E177" s="2" t="s">
        <v>303</v>
      </c>
      <c r="F177" s="2" t="s">
        <v>293</v>
      </c>
      <c r="G177" s="2" t="s">
        <v>293</v>
      </c>
      <c r="H177" s="71"/>
      <c r="I177" s="51"/>
      <c r="J177" s="58"/>
      <c r="K177" s="63"/>
      <c r="L177" s="45"/>
      <c r="M177" s="45"/>
    </row>
    <row r="178" spans="1:13" x14ac:dyDescent="0.2">
      <c r="A178" s="2" t="s">
        <v>590</v>
      </c>
      <c r="B178" s="2" t="s">
        <v>591</v>
      </c>
      <c r="C178" s="2">
        <v>90</v>
      </c>
      <c r="D178" s="2">
        <v>34400</v>
      </c>
      <c r="E178" s="2" t="s">
        <v>303</v>
      </c>
      <c r="F178" s="2" t="s">
        <v>293</v>
      </c>
      <c r="G178" s="2" t="s">
        <v>293</v>
      </c>
      <c r="H178" s="71"/>
      <c r="I178" s="51"/>
      <c r="J178" s="58"/>
      <c r="K178" s="63"/>
      <c r="L178" s="45"/>
      <c r="M178" s="45"/>
    </row>
    <row r="179" spans="1:13" x14ac:dyDescent="0.2">
      <c r="A179" s="2" t="s">
        <v>280</v>
      </c>
      <c r="B179" s="2" t="s">
        <v>224</v>
      </c>
      <c r="C179" s="2">
        <v>70</v>
      </c>
      <c r="D179" s="2">
        <v>42150</v>
      </c>
      <c r="E179" s="2" t="s">
        <v>303</v>
      </c>
      <c r="F179" s="2" t="s">
        <v>293</v>
      </c>
      <c r="G179" s="2" t="s">
        <v>306</v>
      </c>
      <c r="H179" s="71"/>
      <c r="I179" s="51"/>
      <c r="J179" s="58"/>
      <c r="K179" s="2"/>
    </row>
    <row r="180" spans="1:13" x14ac:dyDescent="0.2">
      <c r="A180" s="2" t="s">
        <v>436</v>
      </c>
      <c r="B180" s="2" t="s">
        <v>437</v>
      </c>
      <c r="C180" s="2">
        <v>190</v>
      </c>
      <c r="D180" s="2">
        <v>24928</v>
      </c>
      <c r="E180" s="2" t="s">
        <v>303</v>
      </c>
      <c r="F180" s="2" t="s">
        <v>293</v>
      </c>
      <c r="G180" s="2" t="s">
        <v>306</v>
      </c>
      <c r="H180" s="72"/>
      <c r="I180" s="51"/>
      <c r="J180" s="58"/>
      <c r="K180" s="63"/>
      <c r="L180" s="45"/>
      <c r="M180" s="45"/>
    </row>
    <row r="181" spans="1:13" s="66" customFormat="1" x14ac:dyDescent="0.2">
      <c r="A181" s="143" t="s">
        <v>323</v>
      </c>
      <c r="B181" s="143"/>
      <c r="C181" s="144">
        <v>2500</v>
      </c>
      <c r="D181" s="145">
        <v>27093</v>
      </c>
      <c r="E181" s="129"/>
      <c r="F181" s="129"/>
      <c r="G181" s="129"/>
      <c r="H181" s="129">
        <v>46</v>
      </c>
      <c r="I181" s="146"/>
      <c r="J181" s="147"/>
      <c r="K181" s="65"/>
    </row>
    <row r="182" spans="1:13" x14ac:dyDescent="0.2">
      <c r="A182" s="2" t="s">
        <v>408</v>
      </c>
      <c r="B182" s="2" t="s">
        <v>409</v>
      </c>
      <c r="C182" s="2">
        <v>400</v>
      </c>
      <c r="D182" s="2">
        <v>21312</v>
      </c>
      <c r="E182" s="2" t="s">
        <v>304</v>
      </c>
      <c r="F182" s="2" t="s">
        <v>293</v>
      </c>
      <c r="G182" s="2" t="s">
        <v>306</v>
      </c>
      <c r="H182" s="70"/>
      <c r="I182" s="47" t="s">
        <v>293</v>
      </c>
      <c r="J182" s="56">
        <f>1/5</f>
        <v>0.2</v>
      </c>
      <c r="K182" s="63"/>
      <c r="L182" s="45"/>
      <c r="M182" s="45"/>
    </row>
    <row r="183" spans="1:13" x14ac:dyDescent="0.2">
      <c r="A183" s="2" t="s">
        <v>225</v>
      </c>
      <c r="B183" s="2" t="s">
        <v>226</v>
      </c>
      <c r="C183" s="2">
        <v>30</v>
      </c>
      <c r="D183" s="2">
        <v>41225</v>
      </c>
      <c r="E183" s="2" t="s">
        <v>294</v>
      </c>
      <c r="F183" s="2" t="s">
        <v>293</v>
      </c>
      <c r="G183" s="2" t="s">
        <v>293</v>
      </c>
      <c r="H183" s="71"/>
      <c r="I183" s="47" t="s">
        <v>667</v>
      </c>
      <c r="J183" s="56">
        <f>2/5</f>
        <v>0.4</v>
      </c>
      <c r="K183" s="2"/>
    </row>
    <row r="184" spans="1:13" x14ac:dyDescent="0.2">
      <c r="A184" s="2" t="s">
        <v>488</v>
      </c>
      <c r="B184" s="2" t="s">
        <v>489</v>
      </c>
      <c r="C184" s="2">
        <v>270</v>
      </c>
      <c r="D184" s="2">
        <v>28619</v>
      </c>
      <c r="E184" s="2" t="s">
        <v>296</v>
      </c>
      <c r="F184" s="2" t="s">
        <v>293</v>
      </c>
      <c r="G184" s="2" t="s">
        <v>301</v>
      </c>
      <c r="H184" s="71"/>
      <c r="I184" s="47" t="s">
        <v>674</v>
      </c>
      <c r="J184" s="56">
        <f>1/5</f>
        <v>0.2</v>
      </c>
      <c r="K184" s="63"/>
      <c r="L184" s="45"/>
      <c r="M184" s="45"/>
    </row>
    <row r="185" spans="1:13" x14ac:dyDescent="0.2">
      <c r="A185" s="2" t="s">
        <v>582</v>
      </c>
      <c r="B185" s="2" t="s">
        <v>583</v>
      </c>
      <c r="C185" s="2">
        <v>60</v>
      </c>
      <c r="D185" s="2">
        <v>33784</v>
      </c>
      <c r="E185" s="2" t="s">
        <v>303</v>
      </c>
      <c r="F185" s="2" t="s">
        <v>293</v>
      </c>
      <c r="G185" s="2" t="s">
        <v>293</v>
      </c>
      <c r="H185" s="71"/>
      <c r="I185" s="47" t="s">
        <v>668</v>
      </c>
      <c r="J185" s="56">
        <f>1/5</f>
        <v>0.2</v>
      </c>
      <c r="K185" s="63"/>
      <c r="L185" s="45"/>
      <c r="M185" s="45"/>
    </row>
    <row r="186" spans="1:13" x14ac:dyDescent="0.2">
      <c r="A186" s="2" t="s">
        <v>528</v>
      </c>
      <c r="B186" s="2" t="s">
        <v>529</v>
      </c>
      <c r="C186" s="2">
        <v>110</v>
      </c>
      <c r="D186" s="2">
        <v>30365</v>
      </c>
      <c r="E186" s="2" t="s">
        <v>296</v>
      </c>
      <c r="F186" s="2" t="s">
        <v>293</v>
      </c>
      <c r="G186" s="2" t="s">
        <v>306</v>
      </c>
      <c r="H186" s="71"/>
      <c r="I186" s="50"/>
      <c r="J186" s="57"/>
      <c r="K186" s="63"/>
      <c r="L186" s="45"/>
      <c r="M186" s="45"/>
    </row>
    <row r="187" spans="1:13" x14ac:dyDescent="0.2">
      <c r="A187" s="76"/>
      <c r="B187" s="77"/>
      <c r="C187" s="77"/>
      <c r="D187" s="77"/>
      <c r="E187" s="77"/>
      <c r="F187" s="77"/>
      <c r="G187" s="78"/>
      <c r="H187" s="71"/>
      <c r="I187" s="51"/>
      <c r="J187" s="58"/>
      <c r="K187" s="2"/>
    </row>
    <row r="188" spans="1:13" x14ac:dyDescent="0.2">
      <c r="A188" s="79"/>
      <c r="B188" s="80"/>
      <c r="C188" s="80"/>
      <c r="D188" s="80"/>
      <c r="E188" s="80"/>
      <c r="F188" s="80"/>
      <c r="G188" s="81"/>
      <c r="H188" s="71"/>
      <c r="I188" s="51"/>
      <c r="J188" s="58"/>
      <c r="K188" s="2"/>
    </row>
    <row r="189" spans="1:13" x14ac:dyDescent="0.2">
      <c r="A189" s="79"/>
      <c r="B189" s="80"/>
      <c r="C189" s="80"/>
      <c r="D189" s="80"/>
      <c r="E189" s="80"/>
      <c r="F189" s="80"/>
      <c r="G189" s="81"/>
      <c r="H189" s="71"/>
      <c r="I189" s="51"/>
      <c r="J189" s="58"/>
      <c r="K189" s="2"/>
    </row>
    <row r="190" spans="1:13" x14ac:dyDescent="0.2">
      <c r="A190" s="79"/>
      <c r="B190" s="80"/>
      <c r="C190" s="80"/>
      <c r="D190" s="80"/>
      <c r="E190" s="80"/>
      <c r="F190" s="80"/>
      <c r="G190" s="81"/>
      <c r="H190" s="71"/>
      <c r="I190" s="51"/>
      <c r="J190" s="58"/>
      <c r="K190" s="2"/>
    </row>
    <row r="191" spans="1:13" x14ac:dyDescent="0.2">
      <c r="A191" s="79"/>
      <c r="B191" s="80"/>
      <c r="C191" s="80"/>
      <c r="D191" s="80"/>
      <c r="E191" s="80"/>
      <c r="F191" s="80"/>
      <c r="G191" s="81"/>
      <c r="H191" s="71"/>
      <c r="I191" s="51"/>
      <c r="J191" s="58"/>
      <c r="K191" s="2"/>
    </row>
    <row r="192" spans="1:13" x14ac:dyDescent="0.2">
      <c r="A192" s="79"/>
      <c r="B192" s="80"/>
      <c r="C192" s="80"/>
      <c r="D192" s="80"/>
      <c r="E192" s="80"/>
      <c r="F192" s="80"/>
      <c r="G192" s="81"/>
      <c r="H192" s="71"/>
      <c r="I192" s="51"/>
      <c r="J192" s="58"/>
      <c r="K192" s="2"/>
    </row>
    <row r="193" spans="1:14" x14ac:dyDescent="0.2">
      <c r="A193" s="79"/>
      <c r="B193" s="80"/>
      <c r="C193" s="80"/>
      <c r="D193" s="80"/>
      <c r="E193" s="80"/>
      <c r="F193" s="80"/>
      <c r="G193" s="81"/>
      <c r="H193" s="71"/>
      <c r="I193" s="51"/>
      <c r="J193" s="58"/>
      <c r="K193" s="2"/>
    </row>
    <row r="194" spans="1:14" x14ac:dyDescent="0.2">
      <c r="A194" s="79"/>
      <c r="B194" s="80"/>
      <c r="C194" s="80"/>
      <c r="D194" s="80"/>
      <c r="E194" s="80"/>
      <c r="F194" s="80"/>
      <c r="G194" s="81"/>
      <c r="H194" s="71"/>
      <c r="I194" s="52"/>
      <c r="J194" s="59"/>
      <c r="K194" s="2"/>
    </row>
    <row r="195" spans="1:14" x14ac:dyDescent="0.2">
      <c r="A195" s="79"/>
      <c r="B195" s="80"/>
      <c r="C195" s="80"/>
      <c r="D195" s="80"/>
      <c r="E195" s="80"/>
      <c r="F195" s="80"/>
      <c r="G195" s="81"/>
      <c r="H195" s="71"/>
      <c r="I195" s="51"/>
      <c r="J195" s="58"/>
      <c r="K195" s="2"/>
    </row>
    <row r="196" spans="1:14" x14ac:dyDescent="0.2">
      <c r="A196" s="82"/>
      <c r="B196" s="83"/>
      <c r="C196" s="83"/>
      <c r="D196" s="83"/>
      <c r="E196" s="83"/>
      <c r="F196" s="83"/>
      <c r="G196" s="84"/>
      <c r="H196" s="72"/>
      <c r="I196" s="51"/>
      <c r="J196" s="58"/>
      <c r="K196" s="2"/>
    </row>
    <row r="197" spans="1:14" x14ac:dyDescent="0.2">
      <c r="A197" s="113" t="s">
        <v>324</v>
      </c>
      <c r="B197" s="113"/>
      <c r="C197" s="113">
        <v>1170</v>
      </c>
      <c r="D197" s="113">
        <v>39668</v>
      </c>
      <c r="E197" s="113"/>
      <c r="F197" s="113"/>
      <c r="G197" s="113"/>
      <c r="H197" s="113">
        <v>50</v>
      </c>
      <c r="I197" s="146"/>
      <c r="J197" s="147"/>
      <c r="K197" s="2"/>
    </row>
    <row r="198" spans="1:14" x14ac:dyDescent="0.2">
      <c r="A198" s="2" t="s">
        <v>227</v>
      </c>
      <c r="B198" s="2" t="s">
        <v>228</v>
      </c>
      <c r="C198" s="2">
        <v>30</v>
      </c>
      <c r="D198" s="2">
        <v>61354</v>
      </c>
      <c r="E198" s="2" t="s">
        <v>303</v>
      </c>
      <c r="F198" s="2" t="s">
        <v>295</v>
      </c>
      <c r="G198" s="2" t="s">
        <v>293</v>
      </c>
      <c r="H198" s="70"/>
      <c r="I198" s="47" t="s">
        <v>667</v>
      </c>
      <c r="J198" s="56">
        <f>4/6</f>
        <v>0.66666666666666663</v>
      </c>
      <c r="K198" s="2"/>
    </row>
    <row r="199" spans="1:14" x14ac:dyDescent="0.2">
      <c r="A199" s="2" t="s">
        <v>652</v>
      </c>
      <c r="B199" s="2" t="s">
        <v>653</v>
      </c>
      <c r="C199" s="2">
        <v>30</v>
      </c>
      <c r="D199" s="2">
        <v>37665</v>
      </c>
      <c r="E199" s="2" t="s">
        <v>296</v>
      </c>
      <c r="F199" s="2" t="s">
        <v>295</v>
      </c>
      <c r="G199" s="2" t="s">
        <v>293</v>
      </c>
      <c r="H199" s="71"/>
      <c r="I199" s="47" t="s">
        <v>674</v>
      </c>
      <c r="J199" s="56">
        <f>2/6</f>
        <v>0.33333333333333331</v>
      </c>
      <c r="K199" s="63"/>
      <c r="L199" s="45"/>
      <c r="M199" s="45"/>
    </row>
    <row r="200" spans="1:14" x14ac:dyDescent="0.2">
      <c r="A200" s="2" t="s">
        <v>94</v>
      </c>
      <c r="B200" s="2" t="s">
        <v>95</v>
      </c>
      <c r="C200" s="2">
        <v>100</v>
      </c>
      <c r="D200" s="2">
        <v>39353</v>
      </c>
      <c r="E200" s="2" t="s">
        <v>303</v>
      </c>
      <c r="F200" s="2" t="s">
        <v>293</v>
      </c>
      <c r="G200" s="2" t="s">
        <v>302</v>
      </c>
      <c r="H200" s="71"/>
      <c r="I200" s="50"/>
      <c r="J200" s="57"/>
      <c r="K200" s="2"/>
    </row>
    <row r="201" spans="1:14" x14ac:dyDescent="0.2">
      <c r="A201" s="2" t="s">
        <v>229</v>
      </c>
      <c r="B201" s="2" t="s">
        <v>230</v>
      </c>
      <c r="C201" s="2">
        <v>10</v>
      </c>
      <c r="D201" s="2">
        <v>55140</v>
      </c>
      <c r="E201" s="2" t="s">
        <v>296</v>
      </c>
      <c r="F201" s="2" t="s">
        <v>295</v>
      </c>
      <c r="G201" s="2" t="s">
        <v>301</v>
      </c>
      <c r="H201" s="71"/>
      <c r="I201" s="51"/>
      <c r="J201" s="58"/>
      <c r="K201" s="62"/>
      <c r="L201" s="1"/>
      <c r="M201" s="1"/>
      <c r="N201" s="1"/>
    </row>
    <row r="202" spans="1:14" x14ac:dyDescent="0.2">
      <c r="A202" s="2" t="s">
        <v>96</v>
      </c>
      <c r="B202" s="2" t="s">
        <v>97</v>
      </c>
      <c r="C202" s="2">
        <v>260</v>
      </c>
      <c r="D202" s="2">
        <v>48130</v>
      </c>
      <c r="E202" s="2" t="s">
        <v>296</v>
      </c>
      <c r="F202" s="2" t="s">
        <v>293</v>
      </c>
      <c r="G202" s="2" t="s">
        <v>301</v>
      </c>
      <c r="H202" s="71"/>
      <c r="I202" s="51"/>
      <c r="J202" s="58"/>
      <c r="K202" s="2"/>
    </row>
    <row r="203" spans="1:14" x14ac:dyDescent="0.2">
      <c r="A203" s="2" t="s">
        <v>464</v>
      </c>
      <c r="B203" s="2" t="s">
        <v>465</v>
      </c>
      <c r="C203" s="2">
        <v>410</v>
      </c>
      <c r="D203" s="2">
        <v>27260</v>
      </c>
      <c r="E203" s="2" t="s">
        <v>296</v>
      </c>
      <c r="F203" s="2" t="s">
        <v>293</v>
      </c>
      <c r="G203" s="2" t="s">
        <v>306</v>
      </c>
      <c r="H203" s="71"/>
      <c r="I203" s="51"/>
      <c r="J203" s="58"/>
      <c r="K203" s="63"/>
      <c r="L203" s="45"/>
      <c r="M203" s="45"/>
    </row>
    <row r="204" spans="1:14" x14ac:dyDescent="0.2">
      <c r="A204" s="76"/>
      <c r="B204" s="77"/>
      <c r="C204" s="77"/>
      <c r="D204" s="77"/>
      <c r="E204" s="77"/>
      <c r="F204" s="77"/>
      <c r="G204" s="78"/>
      <c r="H204" s="71"/>
      <c r="I204" s="51"/>
      <c r="J204" s="58"/>
      <c r="K204" s="2"/>
    </row>
    <row r="205" spans="1:14" x14ac:dyDescent="0.2">
      <c r="A205" s="79"/>
      <c r="B205" s="80"/>
      <c r="C205" s="80"/>
      <c r="D205" s="80"/>
      <c r="E205" s="80"/>
      <c r="F205" s="80"/>
      <c r="G205" s="81"/>
      <c r="H205" s="71"/>
      <c r="I205" s="51"/>
      <c r="J205" s="58"/>
      <c r="K205" s="2"/>
    </row>
    <row r="206" spans="1:14" x14ac:dyDescent="0.2">
      <c r="A206" s="79"/>
      <c r="B206" s="80"/>
      <c r="C206" s="80"/>
      <c r="D206" s="80"/>
      <c r="E206" s="80"/>
      <c r="F206" s="80"/>
      <c r="G206" s="81"/>
      <c r="H206" s="71"/>
      <c r="I206" s="51"/>
      <c r="J206" s="58"/>
      <c r="K206" s="2"/>
    </row>
    <row r="207" spans="1:14" x14ac:dyDescent="0.2">
      <c r="A207" s="79"/>
      <c r="B207" s="80"/>
      <c r="C207" s="80"/>
      <c r="D207" s="80"/>
      <c r="E207" s="80"/>
      <c r="F207" s="80"/>
      <c r="G207" s="81"/>
      <c r="H207" s="71"/>
      <c r="I207" s="51"/>
      <c r="J207" s="58"/>
      <c r="K207" s="2"/>
    </row>
    <row r="208" spans="1:14" x14ac:dyDescent="0.2">
      <c r="A208" s="79"/>
      <c r="B208" s="80"/>
      <c r="C208" s="80"/>
      <c r="D208" s="80"/>
      <c r="E208" s="80"/>
      <c r="F208" s="80"/>
      <c r="G208" s="81"/>
      <c r="H208" s="71"/>
      <c r="I208" s="51"/>
      <c r="J208" s="58"/>
      <c r="K208" s="2"/>
    </row>
    <row r="209" spans="1:13" x14ac:dyDescent="0.2">
      <c r="A209" s="79"/>
      <c r="B209" s="80"/>
      <c r="C209" s="80"/>
      <c r="D209" s="80"/>
      <c r="E209" s="80"/>
      <c r="F209" s="80"/>
      <c r="G209" s="81"/>
      <c r="H209" s="71"/>
      <c r="I209" s="52"/>
      <c r="J209" s="59"/>
      <c r="K209" s="2"/>
    </row>
    <row r="210" spans="1:13" x14ac:dyDescent="0.2">
      <c r="A210" s="82"/>
      <c r="B210" s="83"/>
      <c r="C210" s="83"/>
      <c r="D210" s="83"/>
      <c r="E210" s="83"/>
      <c r="F210" s="83"/>
      <c r="G210" s="84"/>
      <c r="H210" s="72"/>
      <c r="I210" s="51"/>
      <c r="J210" s="58"/>
      <c r="K210" s="2"/>
    </row>
    <row r="211" spans="1:13" s="66" customFormat="1" x14ac:dyDescent="0.2">
      <c r="A211" s="143" t="s">
        <v>661</v>
      </c>
      <c r="B211" s="143"/>
      <c r="C211" s="143" t="s">
        <v>332</v>
      </c>
      <c r="D211" s="143" t="s">
        <v>332</v>
      </c>
      <c r="E211" s="143"/>
      <c r="F211" s="143"/>
      <c r="G211" s="143"/>
      <c r="H211" s="129">
        <v>64</v>
      </c>
      <c r="I211" s="146"/>
      <c r="J211" s="147"/>
      <c r="K211" s="65"/>
    </row>
    <row r="212" spans="1:13" x14ac:dyDescent="0.2">
      <c r="A212" s="2" t="s">
        <v>476</v>
      </c>
      <c r="B212" s="2" t="s">
        <v>477</v>
      </c>
      <c r="C212" s="2">
        <v>540</v>
      </c>
      <c r="D212" s="2">
        <v>27701</v>
      </c>
      <c r="E212" s="2" t="s">
        <v>296</v>
      </c>
      <c r="F212" s="2" t="s">
        <v>295</v>
      </c>
      <c r="G212" s="2" t="s">
        <v>293</v>
      </c>
      <c r="H212" s="70"/>
      <c r="I212" s="47" t="s">
        <v>293</v>
      </c>
      <c r="J212" s="56">
        <f>9/10</f>
        <v>0.9</v>
      </c>
      <c r="K212" s="63"/>
      <c r="L212" s="45"/>
      <c r="M212" s="45"/>
    </row>
    <row r="213" spans="1:13" x14ac:dyDescent="0.2">
      <c r="A213" s="2" t="s">
        <v>424</v>
      </c>
      <c r="B213" s="2" t="s">
        <v>425</v>
      </c>
      <c r="C213" s="2">
        <v>370</v>
      </c>
      <c r="D213" s="2">
        <v>23565</v>
      </c>
      <c r="E213" s="2" t="s">
        <v>304</v>
      </c>
      <c r="F213" s="2" t="s">
        <v>293</v>
      </c>
      <c r="G213" s="2" t="s">
        <v>306</v>
      </c>
      <c r="H213" s="71"/>
      <c r="I213" s="47" t="s">
        <v>667</v>
      </c>
      <c r="J213" s="56">
        <f>1/10</f>
        <v>0.1</v>
      </c>
      <c r="K213" s="63"/>
      <c r="L213" s="45"/>
      <c r="M213" s="45"/>
    </row>
    <row r="214" spans="1:13" x14ac:dyDescent="0.2">
      <c r="A214" s="2" t="s">
        <v>374</v>
      </c>
      <c r="B214" s="2" t="s">
        <v>375</v>
      </c>
      <c r="C214" s="2">
        <v>630</v>
      </c>
      <c r="D214" s="2">
        <v>18571</v>
      </c>
      <c r="E214" s="2" t="s">
        <v>304</v>
      </c>
      <c r="F214" s="2" t="s">
        <v>305</v>
      </c>
      <c r="G214" s="2" t="s">
        <v>301</v>
      </c>
      <c r="H214" s="71"/>
      <c r="I214" s="50"/>
      <c r="J214" s="57"/>
      <c r="K214" s="63"/>
      <c r="L214" s="45"/>
      <c r="M214" s="45"/>
    </row>
    <row r="215" spans="1:13" x14ac:dyDescent="0.2">
      <c r="A215" s="2" t="s">
        <v>380</v>
      </c>
      <c r="B215" s="2" t="s">
        <v>381</v>
      </c>
      <c r="C215" s="2">
        <v>320</v>
      </c>
      <c r="D215" s="2">
        <v>18898</v>
      </c>
      <c r="E215" s="2" t="s">
        <v>304</v>
      </c>
      <c r="F215" s="2" t="s">
        <v>293</v>
      </c>
      <c r="G215" s="2" t="s">
        <v>306</v>
      </c>
      <c r="H215" s="71"/>
      <c r="I215" s="51"/>
      <c r="J215" s="58"/>
      <c r="K215" s="63"/>
      <c r="L215" s="45"/>
      <c r="M215" s="45"/>
    </row>
    <row r="216" spans="1:13" x14ac:dyDescent="0.2">
      <c r="A216" s="2" t="s">
        <v>394</v>
      </c>
      <c r="B216" s="2" t="s">
        <v>395</v>
      </c>
      <c r="C216" s="2">
        <v>550</v>
      </c>
      <c r="D216" s="2">
        <v>19756</v>
      </c>
      <c r="E216" s="2" t="s">
        <v>304</v>
      </c>
      <c r="F216" s="2" t="s">
        <v>293</v>
      </c>
      <c r="G216" s="2" t="s">
        <v>306</v>
      </c>
      <c r="H216" s="71"/>
      <c r="I216" s="51"/>
      <c r="J216" s="58"/>
      <c r="K216" s="63"/>
      <c r="L216" s="45"/>
      <c r="M216" s="45"/>
    </row>
    <row r="217" spans="1:13" x14ac:dyDescent="0.2">
      <c r="A217" s="2" t="s">
        <v>376</v>
      </c>
      <c r="B217" s="2" t="s">
        <v>377</v>
      </c>
      <c r="C217" s="2">
        <v>2540</v>
      </c>
      <c r="D217" s="2">
        <v>18575</v>
      </c>
      <c r="E217" s="2" t="s">
        <v>304</v>
      </c>
      <c r="F217" s="2" t="s">
        <v>293</v>
      </c>
      <c r="G217" s="2" t="s">
        <v>306</v>
      </c>
      <c r="H217" s="71"/>
      <c r="I217" s="51"/>
      <c r="J217" s="58"/>
      <c r="K217" s="63"/>
      <c r="L217" s="45"/>
      <c r="M217" s="45"/>
    </row>
    <row r="218" spans="1:13" x14ac:dyDescent="0.2">
      <c r="A218" s="2" t="s">
        <v>384</v>
      </c>
      <c r="B218" s="2" t="s">
        <v>385</v>
      </c>
      <c r="C218" s="2">
        <v>1810</v>
      </c>
      <c r="D218" s="2">
        <v>19295</v>
      </c>
      <c r="E218" s="2" t="s">
        <v>304</v>
      </c>
      <c r="F218" s="2" t="s">
        <v>293</v>
      </c>
      <c r="G218" s="2" t="s">
        <v>306</v>
      </c>
      <c r="H218" s="71"/>
      <c r="I218" s="51"/>
      <c r="J218" s="58"/>
      <c r="K218" s="63"/>
      <c r="L218" s="45"/>
      <c r="M218" s="45"/>
    </row>
    <row r="219" spans="1:13" x14ac:dyDescent="0.2">
      <c r="A219" s="2" t="s">
        <v>400</v>
      </c>
      <c r="B219" s="2" t="s">
        <v>401</v>
      </c>
      <c r="C219" s="2">
        <v>220</v>
      </c>
      <c r="D219" s="2">
        <v>20181</v>
      </c>
      <c r="E219" s="2" t="s">
        <v>304</v>
      </c>
      <c r="F219" s="2" t="s">
        <v>293</v>
      </c>
      <c r="G219" s="2" t="s">
        <v>306</v>
      </c>
      <c r="H219" s="71"/>
      <c r="I219" s="51"/>
      <c r="J219" s="58"/>
      <c r="K219" s="63"/>
      <c r="L219" s="45"/>
      <c r="M219" s="45"/>
    </row>
    <row r="220" spans="1:13" x14ac:dyDescent="0.2">
      <c r="A220" s="2" t="s">
        <v>378</v>
      </c>
      <c r="B220" s="2" t="s">
        <v>379</v>
      </c>
      <c r="C220" s="2">
        <v>260</v>
      </c>
      <c r="D220" s="2">
        <v>18680</v>
      </c>
      <c r="E220" s="2" t="s">
        <v>304</v>
      </c>
      <c r="F220" s="2" t="s">
        <v>293</v>
      </c>
      <c r="G220" s="2" t="s">
        <v>306</v>
      </c>
      <c r="H220" s="71"/>
      <c r="I220" s="51"/>
      <c r="J220" s="58"/>
      <c r="K220" s="63"/>
      <c r="L220" s="45"/>
      <c r="M220" s="45"/>
    </row>
    <row r="221" spans="1:13" x14ac:dyDescent="0.2">
      <c r="A221" s="2" t="s">
        <v>366</v>
      </c>
      <c r="B221" s="2" t="s">
        <v>367</v>
      </c>
      <c r="C221" s="2">
        <v>230</v>
      </c>
      <c r="D221" s="2">
        <v>17690</v>
      </c>
      <c r="E221" s="2" t="s">
        <v>304</v>
      </c>
      <c r="F221" s="2" t="s">
        <v>293</v>
      </c>
      <c r="G221" s="2" t="s">
        <v>293</v>
      </c>
      <c r="H221" s="71"/>
      <c r="I221" s="51"/>
      <c r="J221" s="58"/>
      <c r="K221" s="63"/>
      <c r="L221" s="45"/>
      <c r="M221" s="45"/>
    </row>
    <row r="222" spans="1:13" x14ac:dyDescent="0.2">
      <c r="A222" s="76"/>
      <c r="B222" s="77"/>
      <c r="C222" s="77"/>
      <c r="D222" s="77"/>
      <c r="E222" s="77"/>
      <c r="F222" s="77"/>
      <c r="G222" s="78"/>
      <c r="H222" s="71"/>
      <c r="I222" s="51"/>
      <c r="J222" s="58"/>
      <c r="K222" s="2"/>
    </row>
    <row r="223" spans="1:13" x14ac:dyDescent="0.2">
      <c r="A223" s="79"/>
      <c r="B223" s="80"/>
      <c r="C223" s="80"/>
      <c r="D223" s="80"/>
      <c r="E223" s="80"/>
      <c r="F223" s="80"/>
      <c r="G223" s="81"/>
      <c r="H223" s="71"/>
      <c r="I223" s="51"/>
      <c r="J223" s="58"/>
      <c r="K223" s="2"/>
    </row>
    <row r="224" spans="1:13" x14ac:dyDescent="0.2">
      <c r="A224" s="82"/>
      <c r="B224" s="83"/>
      <c r="C224" s="83"/>
      <c r="D224" s="83"/>
      <c r="E224" s="83"/>
      <c r="F224" s="83"/>
      <c r="G224" s="84"/>
      <c r="H224" s="72"/>
      <c r="I224" s="52"/>
      <c r="J224" s="59"/>
      <c r="K224" s="2"/>
    </row>
    <row r="225" spans="1:14" s="66" customFormat="1" x14ac:dyDescent="0.2">
      <c r="A225" s="143" t="s">
        <v>325</v>
      </c>
      <c r="B225" s="143"/>
      <c r="C225" s="144">
        <v>2580</v>
      </c>
      <c r="D225" s="145">
        <v>24712</v>
      </c>
      <c r="E225" s="129"/>
      <c r="F225" s="129"/>
      <c r="G225" s="129"/>
      <c r="H225" s="129">
        <v>32</v>
      </c>
      <c r="I225" s="146"/>
      <c r="J225" s="147"/>
      <c r="K225" s="65"/>
    </row>
    <row r="226" spans="1:14" x14ac:dyDescent="0.2">
      <c r="A226" s="2" t="s">
        <v>98</v>
      </c>
      <c r="B226" s="2" t="s">
        <v>99</v>
      </c>
      <c r="C226" s="2">
        <v>90</v>
      </c>
      <c r="D226" s="2">
        <v>42903</v>
      </c>
      <c r="E226" s="2" t="s">
        <v>296</v>
      </c>
      <c r="F226" s="2" t="s">
        <v>295</v>
      </c>
      <c r="G226" s="2" t="s">
        <v>293</v>
      </c>
      <c r="H226" s="70"/>
      <c r="I226" s="47" t="s">
        <v>293</v>
      </c>
      <c r="J226" s="56">
        <f>3/5</f>
        <v>0.6</v>
      </c>
      <c r="K226" s="2"/>
    </row>
    <row r="227" spans="1:14" x14ac:dyDescent="0.2">
      <c r="A227" s="2" t="s">
        <v>100</v>
      </c>
      <c r="B227" s="2" t="s">
        <v>101</v>
      </c>
      <c r="C227" s="2">
        <v>30</v>
      </c>
      <c r="D227" s="2">
        <v>43868</v>
      </c>
      <c r="E227" s="2" t="s">
        <v>296</v>
      </c>
      <c r="F227" s="2" t="s">
        <v>295</v>
      </c>
      <c r="G227" s="2" t="s">
        <v>293</v>
      </c>
      <c r="H227" s="71"/>
      <c r="I227" s="47" t="s">
        <v>667</v>
      </c>
      <c r="J227" s="56">
        <f>2/5</f>
        <v>0.4</v>
      </c>
      <c r="K227" s="2"/>
    </row>
    <row r="228" spans="1:14" x14ac:dyDescent="0.2">
      <c r="A228" s="2" t="s">
        <v>446</v>
      </c>
      <c r="B228" s="2" t="s">
        <v>447</v>
      </c>
      <c r="C228" s="2">
        <v>1260</v>
      </c>
      <c r="D228" s="2">
        <v>25434</v>
      </c>
      <c r="E228" s="2" t="s">
        <v>304</v>
      </c>
      <c r="F228" s="2" t="s">
        <v>293</v>
      </c>
      <c r="G228" s="2" t="s">
        <v>306</v>
      </c>
      <c r="H228" s="71"/>
      <c r="I228" s="50"/>
      <c r="J228" s="57"/>
      <c r="K228" s="63"/>
      <c r="L228" s="45"/>
      <c r="M228" s="45"/>
    </row>
    <row r="229" spans="1:14" x14ac:dyDescent="0.2">
      <c r="A229" s="2" t="s">
        <v>404</v>
      </c>
      <c r="B229" s="2" t="s">
        <v>405</v>
      </c>
      <c r="C229" s="2">
        <v>680</v>
      </c>
      <c r="D229" s="2">
        <v>20317</v>
      </c>
      <c r="E229" s="2" t="s">
        <v>304</v>
      </c>
      <c r="F229" s="2" t="s">
        <v>293</v>
      </c>
      <c r="G229" s="2" t="s">
        <v>306</v>
      </c>
      <c r="H229" s="71"/>
      <c r="I229" s="51"/>
      <c r="J229" s="58"/>
      <c r="K229" s="63"/>
      <c r="L229" s="45"/>
      <c r="M229" s="45"/>
    </row>
    <row r="230" spans="1:14" s="1" customFormat="1" x14ac:dyDescent="0.2">
      <c r="A230" s="2" t="s">
        <v>430</v>
      </c>
      <c r="B230" s="2" t="s">
        <v>431</v>
      </c>
      <c r="C230" s="2">
        <v>410</v>
      </c>
      <c r="D230" s="2">
        <v>23867</v>
      </c>
      <c r="E230" s="2" t="s">
        <v>304</v>
      </c>
      <c r="F230" s="2" t="s">
        <v>293</v>
      </c>
      <c r="G230" s="2" t="s">
        <v>306</v>
      </c>
      <c r="H230" s="71"/>
      <c r="I230" s="51"/>
      <c r="J230" s="58"/>
      <c r="K230" s="63"/>
      <c r="L230" s="45"/>
      <c r="M230" s="45"/>
      <c r="N230" s="7"/>
    </row>
    <row r="231" spans="1:14" x14ac:dyDescent="0.2">
      <c r="A231" s="76"/>
      <c r="B231" s="77"/>
      <c r="C231" s="77"/>
      <c r="D231" s="77"/>
      <c r="E231" s="77"/>
      <c r="F231" s="77"/>
      <c r="G231" s="78"/>
      <c r="H231" s="71"/>
      <c r="I231" s="51"/>
      <c r="J231" s="58"/>
      <c r="K231" s="2"/>
    </row>
    <row r="232" spans="1:14" x14ac:dyDescent="0.2">
      <c r="A232" s="79"/>
      <c r="B232" s="80"/>
      <c r="C232" s="80"/>
      <c r="D232" s="80"/>
      <c r="E232" s="80"/>
      <c r="F232" s="80"/>
      <c r="G232" s="81"/>
      <c r="H232" s="71"/>
      <c r="I232" s="51"/>
      <c r="J232" s="58"/>
      <c r="K232" s="2"/>
    </row>
    <row r="233" spans="1:14" x14ac:dyDescent="0.2">
      <c r="A233" s="79"/>
      <c r="B233" s="80"/>
      <c r="C233" s="80"/>
      <c r="D233" s="80"/>
      <c r="E233" s="80"/>
      <c r="F233" s="80"/>
      <c r="G233" s="81"/>
      <c r="H233" s="71"/>
      <c r="I233" s="52"/>
      <c r="J233" s="59"/>
      <c r="K233" s="2"/>
    </row>
    <row r="234" spans="1:14" x14ac:dyDescent="0.2">
      <c r="A234" s="79"/>
      <c r="B234" s="80"/>
      <c r="C234" s="80"/>
      <c r="D234" s="80"/>
      <c r="E234" s="80"/>
      <c r="F234" s="80"/>
      <c r="G234" s="81"/>
      <c r="H234" s="71"/>
      <c r="I234" s="51"/>
      <c r="J234" s="58"/>
      <c r="K234" s="2"/>
    </row>
    <row r="235" spans="1:14" x14ac:dyDescent="0.2">
      <c r="A235" s="79"/>
      <c r="B235" s="80"/>
      <c r="C235" s="80"/>
      <c r="D235" s="80"/>
      <c r="E235" s="80"/>
      <c r="F235" s="80"/>
      <c r="G235" s="81"/>
      <c r="H235" s="71"/>
      <c r="I235" s="51"/>
      <c r="J235" s="58"/>
      <c r="K235" s="2"/>
    </row>
    <row r="236" spans="1:14" x14ac:dyDescent="0.2">
      <c r="A236" s="79"/>
      <c r="B236" s="80"/>
      <c r="C236" s="80"/>
      <c r="D236" s="80"/>
      <c r="E236" s="80"/>
      <c r="F236" s="80"/>
      <c r="G236" s="81"/>
      <c r="H236" s="71"/>
      <c r="I236" s="52"/>
      <c r="J236" s="59"/>
      <c r="K236" s="2"/>
    </row>
    <row r="237" spans="1:14" x14ac:dyDescent="0.2">
      <c r="A237" s="79"/>
      <c r="B237" s="80"/>
      <c r="C237" s="80"/>
      <c r="D237" s="80"/>
      <c r="E237" s="80"/>
      <c r="F237" s="80"/>
      <c r="G237" s="81"/>
      <c r="H237" s="71"/>
      <c r="I237" s="51"/>
      <c r="J237" s="58"/>
      <c r="K237" s="2"/>
    </row>
    <row r="238" spans="1:14" x14ac:dyDescent="0.2">
      <c r="A238" s="82"/>
      <c r="B238" s="83"/>
      <c r="C238" s="83"/>
      <c r="D238" s="83"/>
      <c r="E238" s="83"/>
      <c r="F238" s="83"/>
      <c r="G238" s="84"/>
      <c r="H238" s="72"/>
      <c r="I238" s="52"/>
      <c r="J238" s="59"/>
      <c r="K238" s="2"/>
    </row>
    <row r="239" spans="1:14" s="67" customFormat="1" x14ac:dyDescent="0.2">
      <c r="A239" s="143" t="s">
        <v>662</v>
      </c>
      <c r="B239" s="148"/>
      <c r="C239" s="145">
        <v>2400</v>
      </c>
      <c r="D239" s="145">
        <v>22097</v>
      </c>
      <c r="E239" s="149"/>
      <c r="F239" s="149"/>
      <c r="G239" s="149"/>
      <c r="H239" s="129">
        <v>9</v>
      </c>
      <c r="I239" s="146"/>
      <c r="J239" s="147"/>
      <c r="K239" s="68"/>
      <c r="L239" s="69"/>
      <c r="M239" s="69"/>
      <c r="N239" s="66"/>
    </row>
    <row r="240" spans="1:14" x14ac:dyDescent="0.2">
      <c r="A240" s="2" t="s">
        <v>552</v>
      </c>
      <c r="B240" s="2" t="s">
        <v>553</v>
      </c>
      <c r="C240" s="2">
        <v>70</v>
      </c>
      <c r="D240" s="2">
        <v>31848</v>
      </c>
      <c r="E240" s="2" t="s">
        <v>296</v>
      </c>
      <c r="F240" s="2" t="s">
        <v>295</v>
      </c>
      <c r="G240" s="2" t="s">
        <v>293</v>
      </c>
      <c r="H240" s="70"/>
      <c r="I240" s="47" t="s">
        <v>293</v>
      </c>
      <c r="J240" s="56">
        <f>3/9</f>
        <v>0.33333333333333331</v>
      </c>
      <c r="K240" s="63"/>
      <c r="L240" s="45"/>
      <c r="M240" s="45"/>
    </row>
    <row r="241" spans="1:14" x14ac:dyDescent="0.2">
      <c r="A241" s="2" t="s">
        <v>364</v>
      </c>
      <c r="B241" s="2" t="s">
        <v>365</v>
      </c>
      <c r="C241" s="2">
        <v>90</v>
      </c>
      <c r="D241" s="2">
        <v>17673</v>
      </c>
      <c r="E241" s="2" t="s">
        <v>304</v>
      </c>
      <c r="F241" s="2" t="s">
        <v>293</v>
      </c>
      <c r="G241" s="2" t="s">
        <v>306</v>
      </c>
      <c r="H241" s="71"/>
      <c r="I241" s="47" t="s">
        <v>667</v>
      </c>
      <c r="J241" s="56">
        <f>5/9</f>
        <v>0.55555555555555558</v>
      </c>
      <c r="K241" s="63"/>
      <c r="L241" s="45"/>
      <c r="M241" s="45"/>
      <c r="N241" s="1"/>
    </row>
    <row r="242" spans="1:14" x14ac:dyDescent="0.2">
      <c r="A242" s="2" t="s">
        <v>388</v>
      </c>
      <c r="B242" s="2" t="s">
        <v>389</v>
      </c>
      <c r="C242" s="2">
        <v>70</v>
      </c>
      <c r="D242" s="2">
        <v>19589</v>
      </c>
      <c r="E242" s="2" t="s">
        <v>304</v>
      </c>
      <c r="F242" s="2" t="s">
        <v>293</v>
      </c>
      <c r="G242" s="2" t="s">
        <v>306</v>
      </c>
      <c r="H242" s="71"/>
      <c r="I242" s="47" t="s">
        <v>674</v>
      </c>
      <c r="J242" s="56">
        <f>4/9</f>
        <v>0.44444444444444442</v>
      </c>
      <c r="K242" s="63"/>
      <c r="L242" s="45"/>
      <c r="M242" s="45"/>
    </row>
    <row r="243" spans="1:14" x14ac:dyDescent="0.2">
      <c r="A243" s="2" t="s">
        <v>420</v>
      </c>
      <c r="B243" s="2" t="s">
        <v>421</v>
      </c>
      <c r="C243" s="2">
        <v>40</v>
      </c>
      <c r="D243" s="2">
        <v>23086</v>
      </c>
      <c r="E243" s="2" t="s">
        <v>296</v>
      </c>
      <c r="F243" s="2" t="s">
        <v>293</v>
      </c>
      <c r="G243" s="2" t="s">
        <v>306</v>
      </c>
      <c r="H243" s="71"/>
      <c r="I243" s="50"/>
      <c r="J243" s="57"/>
      <c r="K243" s="63"/>
      <c r="L243" s="45"/>
      <c r="M243" s="45"/>
    </row>
    <row r="244" spans="1:14" x14ac:dyDescent="0.2">
      <c r="A244" s="2" t="s">
        <v>438</v>
      </c>
      <c r="B244" s="2" t="s">
        <v>439</v>
      </c>
      <c r="C244" s="2">
        <v>140</v>
      </c>
      <c r="D244" s="2">
        <v>24960</v>
      </c>
      <c r="E244" s="2" t="s">
        <v>303</v>
      </c>
      <c r="F244" s="2" t="s">
        <v>293</v>
      </c>
      <c r="G244" s="2" t="s">
        <v>293</v>
      </c>
      <c r="H244" s="71"/>
      <c r="I244" s="51"/>
      <c r="J244" s="58"/>
      <c r="K244" s="63"/>
      <c r="L244" s="45"/>
      <c r="M244" s="45"/>
    </row>
    <row r="245" spans="1:14" x14ac:dyDescent="0.2">
      <c r="A245" s="2" t="s">
        <v>370</v>
      </c>
      <c r="B245" s="2" t="s">
        <v>371</v>
      </c>
      <c r="C245" s="2">
        <v>750</v>
      </c>
      <c r="D245" s="2">
        <v>18132</v>
      </c>
      <c r="E245" s="2" t="s">
        <v>296</v>
      </c>
      <c r="F245" s="2" t="s">
        <v>293</v>
      </c>
      <c r="G245" s="2" t="s">
        <v>306</v>
      </c>
      <c r="H245" s="71"/>
      <c r="I245" s="51"/>
      <c r="J245" s="58"/>
      <c r="K245" s="63"/>
      <c r="L245" s="45"/>
      <c r="M245" s="45"/>
    </row>
    <row r="246" spans="1:14" x14ac:dyDescent="0.2">
      <c r="A246" s="2" t="s">
        <v>402</v>
      </c>
      <c r="B246" s="2" t="s">
        <v>403</v>
      </c>
      <c r="C246" s="2">
        <v>460</v>
      </c>
      <c r="D246" s="2">
        <v>20202</v>
      </c>
      <c r="E246" s="2" t="s">
        <v>304</v>
      </c>
      <c r="F246" s="2" t="s">
        <v>293</v>
      </c>
      <c r="G246" s="2" t="s">
        <v>306</v>
      </c>
      <c r="H246" s="71"/>
      <c r="I246" s="51"/>
      <c r="J246" s="58"/>
      <c r="K246" s="63"/>
      <c r="L246" s="45"/>
      <c r="M246" s="45"/>
    </row>
    <row r="247" spans="1:14" x14ac:dyDescent="0.2">
      <c r="A247" s="2" t="s">
        <v>414</v>
      </c>
      <c r="B247" s="2" t="s">
        <v>415</v>
      </c>
      <c r="C247" s="2">
        <v>140</v>
      </c>
      <c r="D247" s="2">
        <v>21884</v>
      </c>
      <c r="E247" s="2" t="s">
        <v>296</v>
      </c>
      <c r="F247" s="2" t="s">
        <v>293</v>
      </c>
      <c r="G247" s="2" t="s">
        <v>306</v>
      </c>
      <c r="H247" s="71"/>
      <c r="I247" s="51"/>
      <c r="J247" s="58"/>
      <c r="K247" s="63"/>
      <c r="L247" s="45"/>
      <c r="M247" s="45"/>
      <c r="N247" s="1"/>
    </row>
    <row r="248" spans="1:14" x14ac:dyDescent="0.2">
      <c r="A248" s="2" t="s">
        <v>578</v>
      </c>
      <c r="B248" s="2" t="s">
        <v>579</v>
      </c>
      <c r="C248" s="2">
        <v>60</v>
      </c>
      <c r="D248" s="2">
        <v>33241</v>
      </c>
      <c r="E248" s="2" t="s">
        <v>300</v>
      </c>
      <c r="F248" s="2" t="s">
        <v>305</v>
      </c>
      <c r="G248" s="2" t="s">
        <v>306</v>
      </c>
      <c r="H248" s="71"/>
      <c r="I248" s="51"/>
      <c r="J248" s="58"/>
      <c r="K248" s="63"/>
      <c r="L248" s="45"/>
      <c r="M248" s="45"/>
    </row>
    <row r="249" spans="1:14" x14ac:dyDescent="0.2">
      <c r="A249" s="76"/>
      <c r="B249" s="77"/>
      <c r="C249" s="77"/>
      <c r="D249" s="77"/>
      <c r="E249" s="77"/>
      <c r="F249" s="77"/>
      <c r="G249" s="78"/>
      <c r="H249" s="71"/>
      <c r="I249" s="51"/>
      <c r="J249" s="58"/>
      <c r="K249" s="2"/>
    </row>
    <row r="250" spans="1:14" x14ac:dyDescent="0.2">
      <c r="A250" s="79"/>
      <c r="B250" s="80"/>
      <c r="C250" s="80"/>
      <c r="D250" s="80"/>
      <c r="E250" s="80"/>
      <c r="F250" s="80"/>
      <c r="G250" s="81"/>
      <c r="H250" s="71"/>
      <c r="I250" s="51"/>
      <c r="J250" s="58"/>
      <c r="K250" s="2"/>
    </row>
    <row r="251" spans="1:14" x14ac:dyDescent="0.2">
      <c r="A251" s="79"/>
      <c r="B251" s="80"/>
      <c r="C251" s="80"/>
      <c r="D251" s="80"/>
      <c r="E251" s="80"/>
      <c r="F251" s="80"/>
      <c r="G251" s="81"/>
      <c r="H251" s="71"/>
      <c r="I251" s="52"/>
      <c r="J251" s="59"/>
      <c r="K251" s="2"/>
    </row>
    <row r="252" spans="1:14" x14ac:dyDescent="0.2">
      <c r="A252" s="79"/>
      <c r="B252" s="80"/>
      <c r="C252" s="80"/>
      <c r="D252" s="80"/>
      <c r="E252" s="80"/>
      <c r="F252" s="80"/>
      <c r="G252" s="81"/>
      <c r="H252" s="71"/>
      <c r="I252" s="51"/>
      <c r="J252" s="58"/>
      <c r="K252" s="2"/>
    </row>
    <row r="253" spans="1:14" x14ac:dyDescent="0.2">
      <c r="A253" s="82"/>
      <c r="B253" s="83"/>
      <c r="C253" s="83"/>
      <c r="D253" s="83"/>
      <c r="E253" s="83"/>
      <c r="F253" s="83"/>
      <c r="G253" s="84"/>
      <c r="H253" s="72"/>
      <c r="I253" s="52"/>
      <c r="J253" s="59"/>
      <c r="K253" s="2"/>
    </row>
    <row r="254" spans="1:14" s="66" customFormat="1" x14ac:dyDescent="0.2">
      <c r="A254" s="143" t="s">
        <v>326</v>
      </c>
      <c r="B254" s="140"/>
      <c r="C254" s="144">
        <v>9190</v>
      </c>
      <c r="D254" s="145">
        <v>33283</v>
      </c>
      <c r="E254" s="146"/>
      <c r="F254" s="146"/>
      <c r="G254" s="146"/>
      <c r="H254" s="129">
        <v>100</v>
      </c>
      <c r="I254" s="146"/>
      <c r="J254" s="147"/>
      <c r="K254" s="65"/>
    </row>
    <row r="255" spans="1:14" x14ac:dyDescent="0.2">
      <c r="A255" s="2" t="s">
        <v>102</v>
      </c>
      <c r="B255" s="2" t="s">
        <v>103</v>
      </c>
      <c r="C255" s="2">
        <v>1050</v>
      </c>
      <c r="D255" s="2">
        <v>39885</v>
      </c>
      <c r="E255" s="2" t="s">
        <v>296</v>
      </c>
      <c r="F255" s="2" t="s">
        <v>295</v>
      </c>
      <c r="G255" s="2" t="s">
        <v>293</v>
      </c>
      <c r="H255" s="70"/>
      <c r="I255" s="47" t="s">
        <v>293</v>
      </c>
      <c r="J255" s="56">
        <f>5/14</f>
        <v>0.35714285714285715</v>
      </c>
      <c r="K255" s="2"/>
    </row>
    <row r="256" spans="1:14" x14ac:dyDescent="0.2">
      <c r="A256" s="2" t="s">
        <v>104</v>
      </c>
      <c r="B256" s="2" t="s">
        <v>105</v>
      </c>
      <c r="C256" s="2">
        <v>90</v>
      </c>
      <c r="D256" s="2">
        <v>63051</v>
      </c>
      <c r="E256" s="2" t="s">
        <v>296</v>
      </c>
      <c r="F256" s="2" t="s">
        <v>292</v>
      </c>
      <c r="G256" s="2" t="s">
        <v>293</v>
      </c>
      <c r="H256" s="71"/>
      <c r="I256" s="47" t="s">
        <v>667</v>
      </c>
      <c r="J256" s="56">
        <f>7/14</f>
        <v>0.5</v>
      </c>
      <c r="K256" s="2"/>
    </row>
    <row r="257" spans="1:14" x14ac:dyDescent="0.2">
      <c r="A257" s="2" t="s">
        <v>382</v>
      </c>
      <c r="B257" s="2" t="s">
        <v>383</v>
      </c>
      <c r="C257" s="2">
        <v>2400</v>
      </c>
      <c r="D257" s="2">
        <v>18991</v>
      </c>
      <c r="E257" s="2" t="s">
        <v>304</v>
      </c>
      <c r="F257" s="2" t="s">
        <v>293</v>
      </c>
      <c r="G257" s="2" t="s">
        <v>306</v>
      </c>
      <c r="H257" s="71"/>
      <c r="I257" s="47" t="s">
        <v>669</v>
      </c>
      <c r="J257" s="56">
        <f>2/14</f>
        <v>0.14285714285714285</v>
      </c>
      <c r="K257" s="63"/>
      <c r="L257" s="45"/>
      <c r="M257" s="45"/>
    </row>
    <row r="258" spans="1:14" x14ac:dyDescent="0.2">
      <c r="A258" s="2" t="s">
        <v>416</v>
      </c>
      <c r="B258" s="2" t="s">
        <v>417</v>
      </c>
      <c r="C258" s="2">
        <v>320</v>
      </c>
      <c r="D258" s="2">
        <v>22548</v>
      </c>
      <c r="E258" s="2" t="s">
        <v>304</v>
      </c>
      <c r="F258" s="2" t="s">
        <v>293</v>
      </c>
      <c r="G258" s="2" t="s">
        <v>306</v>
      </c>
      <c r="H258" s="71"/>
      <c r="I258" s="50"/>
      <c r="J258" s="57"/>
      <c r="K258" s="63"/>
      <c r="L258" s="45"/>
      <c r="M258" s="45"/>
    </row>
    <row r="259" spans="1:14" x14ac:dyDescent="0.2">
      <c r="A259" s="2" t="s">
        <v>642</v>
      </c>
      <c r="B259" s="2" t="s">
        <v>643</v>
      </c>
      <c r="C259" s="2">
        <v>160</v>
      </c>
      <c r="D259" s="2">
        <v>37224</v>
      </c>
      <c r="E259" s="2" t="s">
        <v>304</v>
      </c>
      <c r="F259" s="2" t="s">
        <v>293</v>
      </c>
      <c r="G259" s="2" t="s">
        <v>301</v>
      </c>
      <c r="H259" s="71"/>
      <c r="I259" s="51"/>
      <c r="J259" s="58"/>
      <c r="K259" s="63"/>
      <c r="L259" s="45"/>
      <c r="M259" s="45"/>
    </row>
    <row r="260" spans="1:14" x14ac:dyDescent="0.2">
      <c r="A260" s="2" t="s">
        <v>462</v>
      </c>
      <c r="B260" s="2" t="s">
        <v>463</v>
      </c>
      <c r="C260" s="2">
        <v>2980</v>
      </c>
      <c r="D260" s="2">
        <v>27245</v>
      </c>
      <c r="E260" s="2" t="s">
        <v>304</v>
      </c>
      <c r="F260" s="2" t="s">
        <v>293</v>
      </c>
      <c r="G260" s="2" t="s">
        <v>306</v>
      </c>
      <c r="H260" s="71"/>
      <c r="I260" s="51"/>
      <c r="J260" s="58"/>
      <c r="K260" s="63"/>
      <c r="L260" s="45"/>
      <c r="M260" s="45"/>
    </row>
    <row r="261" spans="1:14" x14ac:dyDescent="0.2">
      <c r="A261" s="2" t="s">
        <v>106</v>
      </c>
      <c r="B261" s="2" t="s">
        <v>107</v>
      </c>
      <c r="C261" s="2">
        <v>170</v>
      </c>
      <c r="D261" s="2">
        <v>49359</v>
      </c>
      <c r="E261" s="2" t="s">
        <v>296</v>
      </c>
      <c r="F261" s="2" t="s">
        <v>293</v>
      </c>
      <c r="G261" s="2" t="s">
        <v>301</v>
      </c>
      <c r="H261" s="71"/>
      <c r="I261" s="51"/>
      <c r="J261" s="58"/>
      <c r="K261" s="2"/>
    </row>
    <row r="262" spans="1:14" s="1" customFormat="1" x14ac:dyDescent="0.2">
      <c r="A262" s="2" t="s">
        <v>108</v>
      </c>
      <c r="B262" s="2" t="s">
        <v>109</v>
      </c>
      <c r="C262" s="2">
        <v>330</v>
      </c>
      <c r="D262" s="2">
        <v>48661</v>
      </c>
      <c r="E262" s="2" t="s">
        <v>296</v>
      </c>
      <c r="F262" s="2" t="s">
        <v>293</v>
      </c>
      <c r="G262" s="2" t="s">
        <v>301</v>
      </c>
      <c r="H262" s="71"/>
      <c r="I262" s="51"/>
      <c r="J262" s="58"/>
      <c r="K262" s="2"/>
      <c r="L262" s="7"/>
      <c r="M262" s="7"/>
      <c r="N262" s="7"/>
    </row>
    <row r="263" spans="1:14" x14ac:dyDescent="0.2">
      <c r="A263" s="2" t="s">
        <v>110</v>
      </c>
      <c r="B263" s="2" t="s">
        <v>111</v>
      </c>
      <c r="C263" s="2">
        <v>130</v>
      </c>
      <c r="D263" s="2">
        <v>86378</v>
      </c>
      <c r="E263" s="2" t="s">
        <v>291</v>
      </c>
      <c r="F263" s="2" t="s">
        <v>293</v>
      </c>
      <c r="G263" s="2" t="s">
        <v>301</v>
      </c>
      <c r="H263" s="71"/>
      <c r="I263" s="51"/>
      <c r="J263" s="58"/>
      <c r="K263" s="2"/>
    </row>
    <row r="264" spans="1:14" x14ac:dyDescent="0.2">
      <c r="A264" s="2" t="s">
        <v>112</v>
      </c>
      <c r="B264" s="2" t="s">
        <v>113</v>
      </c>
      <c r="C264" s="2">
        <v>160</v>
      </c>
      <c r="D264" s="2">
        <v>50089</v>
      </c>
      <c r="E264" s="2" t="s">
        <v>296</v>
      </c>
      <c r="F264" s="2" t="s">
        <v>293</v>
      </c>
      <c r="G264" s="2" t="s">
        <v>306</v>
      </c>
      <c r="H264" s="71"/>
      <c r="I264" s="51"/>
      <c r="J264" s="58"/>
      <c r="K264" s="2"/>
    </row>
    <row r="265" spans="1:14" x14ac:dyDescent="0.2">
      <c r="A265" s="2" t="s">
        <v>114</v>
      </c>
      <c r="B265" s="2" t="s">
        <v>115</v>
      </c>
      <c r="C265" s="2">
        <v>190</v>
      </c>
      <c r="D265" s="2">
        <v>93930</v>
      </c>
      <c r="E265" s="2" t="s">
        <v>291</v>
      </c>
      <c r="F265" s="2" t="s">
        <v>293</v>
      </c>
      <c r="G265" s="2" t="s">
        <v>301</v>
      </c>
      <c r="H265" s="71"/>
      <c r="I265" s="51"/>
      <c r="J265" s="58"/>
      <c r="K265" s="2"/>
    </row>
    <row r="266" spans="1:14" x14ac:dyDescent="0.2">
      <c r="A266" s="2" t="s">
        <v>116</v>
      </c>
      <c r="B266" s="2" t="s">
        <v>117</v>
      </c>
      <c r="C266" s="2">
        <v>880</v>
      </c>
      <c r="D266" s="2">
        <v>53574</v>
      </c>
      <c r="E266" s="2" t="s">
        <v>296</v>
      </c>
      <c r="F266" s="2" t="s">
        <v>293</v>
      </c>
      <c r="G266" s="2" t="s">
        <v>301</v>
      </c>
      <c r="H266" s="71"/>
      <c r="I266" s="52"/>
      <c r="J266" s="59"/>
      <c r="K266" s="2"/>
    </row>
    <row r="267" spans="1:14" x14ac:dyDescent="0.2">
      <c r="A267" s="2" t="s">
        <v>390</v>
      </c>
      <c r="B267" s="2" t="s">
        <v>391</v>
      </c>
      <c r="C267" s="2">
        <v>140</v>
      </c>
      <c r="D267" s="2">
        <v>19635</v>
      </c>
      <c r="E267" s="2" t="s">
        <v>304</v>
      </c>
      <c r="F267" s="2" t="s">
        <v>293</v>
      </c>
      <c r="G267" s="2" t="s">
        <v>306</v>
      </c>
      <c r="H267" s="71"/>
      <c r="I267" s="51"/>
      <c r="J267" s="58"/>
      <c r="K267" s="63"/>
      <c r="L267" s="45"/>
      <c r="M267" s="45"/>
    </row>
    <row r="268" spans="1:14" x14ac:dyDescent="0.2">
      <c r="A268" s="2" t="s">
        <v>586</v>
      </c>
      <c r="B268" s="2" t="s">
        <v>587</v>
      </c>
      <c r="C268" s="2">
        <v>70</v>
      </c>
      <c r="D268" s="2">
        <v>34242</v>
      </c>
      <c r="E268" s="2" t="s">
        <v>296</v>
      </c>
      <c r="F268" s="2" t="s">
        <v>293</v>
      </c>
      <c r="G268" s="2" t="s">
        <v>301</v>
      </c>
      <c r="H268" s="72"/>
      <c r="I268" s="51"/>
      <c r="J268" s="58"/>
      <c r="K268" s="63"/>
      <c r="L268" s="45"/>
      <c r="M268" s="45"/>
    </row>
    <row r="269" spans="1:14" s="66" customFormat="1" x14ac:dyDescent="0.2">
      <c r="A269" s="143" t="s">
        <v>327</v>
      </c>
      <c r="B269" s="143"/>
      <c r="C269" s="144">
        <v>11780</v>
      </c>
      <c r="D269" s="145">
        <v>30620</v>
      </c>
      <c r="E269" s="129"/>
      <c r="F269" s="129"/>
      <c r="G269" s="129"/>
      <c r="H269" s="129">
        <v>95</v>
      </c>
      <c r="I269" s="146"/>
      <c r="J269" s="147"/>
      <c r="K269" s="65"/>
    </row>
    <row r="270" spans="1:14" x14ac:dyDescent="0.2">
      <c r="A270" s="2" t="s">
        <v>118</v>
      </c>
      <c r="B270" s="2" t="s">
        <v>119</v>
      </c>
      <c r="C270" s="2">
        <v>510</v>
      </c>
      <c r="D270" s="2">
        <v>44816</v>
      </c>
      <c r="E270" s="2" t="s">
        <v>296</v>
      </c>
      <c r="F270" s="2" t="s">
        <v>295</v>
      </c>
      <c r="G270" s="2" t="s">
        <v>293</v>
      </c>
      <c r="H270" s="70"/>
      <c r="I270" s="47" t="s">
        <v>293</v>
      </c>
      <c r="J270" s="56">
        <f>1/41</f>
        <v>2.4390243902439025E-2</v>
      </c>
      <c r="K270" s="2"/>
    </row>
    <row r="271" spans="1:14" x14ac:dyDescent="0.2">
      <c r="A271" s="2" t="s">
        <v>542</v>
      </c>
      <c r="B271" s="2" t="s">
        <v>543</v>
      </c>
      <c r="C271" s="2">
        <v>270</v>
      </c>
      <c r="D271" s="2">
        <v>31649</v>
      </c>
      <c r="E271" s="2" t="s">
        <v>296</v>
      </c>
      <c r="F271" s="2" t="s">
        <v>293</v>
      </c>
      <c r="G271" s="2" t="s">
        <v>306</v>
      </c>
      <c r="H271" s="71"/>
      <c r="I271" s="47" t="s">
        <v>667</v>
      </c>
      <c r="J271" s="56">
        <f>38/41</f>
        <v>0.92682926829268297</v>
      </c>
      <c r="K271" s="63"/>
      <c r="L271" s="45"/>
      <c r="M271" s="45"/>
    </row>
    <row r="272" spans="1:14" x14ac:dyDescent="0.2">
      <c r="A272" s="2" t="s">
        <v>576</v>
      </c>
      <c r="B272" s="2" t="s">
        <v>577</v>
      </c>
      <c r="C272" s="2">
        <v>1030</v>
      </c>
      <c r="D272" s="2">
        <v>33220</v>
      </c>
      <c r="E272" s="2" t="s">
        <v>296</v>
      </c>
      <c r="F272" s="2" t="s">
        <v>293</v>
      </c>
      <c r="G272" s="2" t="s">
        <v>301</v>
      </c>
      <c r="H272" s="71"/>
      <c r="I272" s="47" t="s">
        <v>668</v>
      </c>
      <c r="J272" s="56">
        <f>2/41</f>
        <v>4.878048780487805E-2</v>
      </c>
      <c r="K272" s="63"/>
      <c r="L272" s="45"/>
      <c r="M272" s="45"/>
    </row>
    <row r="273" spans="1:14" x14ac:dyDescent="0.2">
      <c r="A273" s="2" t="s">
        <v>618</v>
      </c>
      <c r="B273" s="2" t="s">
        <v>619</v>
      </c>
      <c r="C273" s="2">
        <v>50</v>
      </c>
      <c r="D273" s="2">
        <v>36069</v>
      </c>
      <c r="E273" s="2" t="s">
        <v>296</v>
      </c>
      <c r="F273" s="2" t="s">
        <v>293</v>
      </c>
      <c r="G273" s="2" t="s">
        <v>301</v>
      </c>
      <c r="H273" s="71"/>
      <c r="I273" s="50"/>
      <c r="J273" s="57"/>
      <c r="K273" s="63"/>
      <c r="L273" s="45"/>
      <c r="M273" s="45"/>
    </row>
    <row r="274" spans="1:14" x14ac:dyDescent="0.2">
      <c r="A274" s="2" t="s">
        <v>628</v>
      </c>
      <c r="B274" s="2" t="s">
        <v>629</v>
      </c>
      <c r="C274" s="2">
        <v>20</v>
      </c>
      <c r="D274" s="2">
        <v>36520</v>
      </c>
      <c r="E274" s="2" t="s">
        <v>296</v>
      </c>
      <c r="F274" s="2" t="s">
        <v>293</v>
      </c>
      <c r="G274" s="2" t="s">
        <v>301</v>
      </c>
      <c r="H274" s="71"/>
      <c r="I274" s="51"/>
      <c r="J274" s="58"/>
      <c r="K274" s="63"/>
      <c r="L274" s="45"/>
      <c r="M274" s="45"/>
    </row>
    <row r="275" spans="1:14" x14ac:dyDescent="0.2">
      <c r="A275" s="2" t="s">
        <v>422</v>
      </c>
      <c r="B275" s="2" t="s">
        <v>423</v>
      </c>
      <c r="C275" s="2">
        <v>460</v>
      </c>
      <c r="D275" s="2">
        <v>23128</v>
      </c>
      <c r="E275" s="2" t="s">
        <v>296</v>
      </c>
      <c r="F275" s="2" t="s">
        <v>293</v>
      </c>
      <c r="G275" s="2" t="s">
        <v>306</v>
      </c>
      <c r="H275" s="71"/>
      <c r="I275" s="51"/>
      <c r="J275" s="58"/>
      <c r="K275" s="63"/>
      <c r="L275" s="45"/>
      <c r="M275" s="45"/>
    </row>
    <row r="276" spans="1:14" x14ac:dyDescent="0.2">
      <c r="A276" s="2" t="s">
        <v>610</v>
      </c>
      <c r="B276" s="2" t="s">
        <v>611</v>
      </c>
      <c r="C276" s="2">
        <v>70</v>
      </c>
      <c r="D276" s="2">
        <v>35545</v>
      </c>
      <c r="E276" s="2" t="s">
        <v>296</v>
      </c>
      <c r="F276" s="2" t="s">
        <v>293</v>
      </c>
      <c r="G276" s="2" t="s">
        <v>301</v>
      </c>
      <c r="H276" s="71"/>
      <c r="I276" s="51"/>
      <c r="J276" s="58"/>
      <c r="K276" s="63"/>
      <c r="L276" s="45"/>
      <c r="M276" s="45"/>
    </row>
    <row r="277" spans="1:14" x14ac:dyDescent="0.2">
      <c r="A277" s="2" t="s">
        <v>120</v>
      </c>
      <c r="B277" s="2" t="s">
        <v>121</v>
      </c>
      <c r="C277" s="2">
        <v>90</v>
      </c>
      <c r="D277" s="2">
        <v>38658</v>
      </c>
      <c r="E277" s="2" t="s">
        <v>296</v>
      </c>
      <c r="F277" s="2" t="s">
        <v>293</v>
      </c>
      <c r="G277" s="2" t="s">
        <v>301</v>
      </c>
      <c r="H277" s="71"/>
      <c r="I277" s="51"/>
      <c r="J277" s="58"/>
      <c r="K277" s="2"/>
    </row>
    <row r="278" spans="1:14" x14ac:dyDescent="0.2">
      <c r="A278" s="2" t="s">
        <v>530</v>
      </c>
      <c r="B278" s="2" t="s">
        <v>531</v>
      </c>
      <c r="C278" s="2">
        <v>10</v>
      </c>
      <c r="D278" s="2">
        <v>30368</v>
      </c>
      <c r="E278" s="2" t="s">
        <v>296</v>
      </c>
      <c r="F278" s="2" t="s">
        <v>293</v>
      </c>
      <c r="G278" s="2" t="s">
        <v>306</v>
      </c>
      <c r="H278" s="71"/>
      <c r="I278" s="51"/>
      <c r="J278" s="58"/>
      <c r="K278" s="63"/>
      <c r="L278" s="45"/>
      <c r="M278" s="45"/>
    </row>
    <row r="279" spans="1:14" x14ac:dyDescent="0.2">
      <c r="A279" s="2" t="s">
        <v>482</v>
      </c>
      <c r="B279" s="2" t="s">
        <v>483</v>
      </c>
      <c r="C279" s="2">
        <v>1040</v>
      </c>
      <c r="D279" s="2">
        <v>28132</v>
      </c>
      <c r="E279" s="2" t="s">
        <v>296</v>
      </c>
      <c r="F279" s="2" t="s">
        <v>293</v>
      </c>
      <c r="G279" s="2" t="s">
        <v>306</v>
      </c>
      <c r="H279" s="71"/>
      <c r="I279" s="51"/>
      <c r="J279" s="58"/>
      <c r="K279" s="63"/>
      <c r="L279" s="45"/>
      <c r="M279" s="45"/>
    </row>
    <row r="280" spans="1:14" x14ac:dyDescent="0.2">
      <c r="A280" s="2" t="s">
        <v>231</v>
      </c>
      <c r="B280" s="2" t="s">
        <v>232</v>
      </c>
      <c r="C280" s="2">
        <v>60</v>
      </c>
      <c r="D280" s="2">
        <v>43443</v>
      </c>
      <c r="E280" s="2" t="s">
        <v>294</v>
      </c>
      <c r="F280" s="2" t="s">
        <v>293</v>
      </c>
      <c r="G280" s="2" t="s">
        <v>301</v>
      </c>
      <c r="H280" s="71"/>
      <c r="I280" s="51"/>
      <c r="J280" s="58"/>
      <c r="K280" s="2"/>
    </row>
    <row r="281" spans="1:14" x14ac:dyDescent="0.2">
      <c r="A281" s="2" t="s">
        <v>514</v>
      </c>
      <c r="B281" s="2" t="s">
        <v>515</v>
      </c>
      <c r="C281" s="2">
        <v>60</v>
      </c>
      <c r="D281" s="2">
        <v>29609</v>
      </c>
      <c r="E281" s="2" t="s">
        <v>296</v>
      </c>
      <c r="F281" s="2" t="s">
        <v>293</v>
      </c>
      <c r="G281" s="2" t="s">
        <v>306</v>
      </c>
      <c r="H281" s="71"/>
      <c r="I281" s="52"/>
      <c r="J281" s="59"/>
      <c r="K281" s="63"/>
      <c r="L281" s="45"/>
      <c r="M281" s="45"/>
    </row>
    <row r="282" spans="1:14" x14ac:dyDescent="0.2">
      <c r="A282" s="2" t="s">
        <v>372</v>
      </c>
      <c r="B282" s="2" t="s">
        <v>373</v>
      </c>
      <c r="C282" s="2">
        <v>150</v>
      </c>
      <c r="D282" s="2">
        <v>18551</v>
      </c>
      <c r="E282" s="2" t="s">
        <v>296</v>
      </c>
      <c r="F282" s="2" t="s">
        <v>293</v>
      </c>
      <c r="G282" s="2" t="s">
        <v>306</v>
      </c>
      <c r="H282" s="71"/>
      <c r="I282" s="51"/>
      <c r="J282" s="58"/>
      <c r="K282" s="63"/>
      <c r="L282" s="45"/>
      <c r="M282" s="45"/>
    </row>
    <row r="283" spans="1:14" x14ac:dyDescent="0.2">
      <c r="A283" s="2" t="s">
        <v>536</v>
      </c>
      <c r="B283" s="2" t="s">
        <v>537</v>
      </c>
      <c r="C283" s="2">
        <v>90</v>
      </c>
      <c r="D283" s="2">
        <v>31116</v>
      </c>
      <c r="E283" s="2" t="s">
        <v>296</v>
      </c>
      <c r="F283" s="2" t="s">
        <v>293</v>
      </c>
      <c r="G283" s="2" t="s">
        <v>306</v>
      </c>
      <c r="H283" s="71"/>
      <c r="I283" s="51"/>
      <c r="J283" s="58"/>
      <c r="K283" s="63"/>
      <c r="L283" s="45"/>
      <c r="M283" s="45"/>
    </row>
    <row r="284" spans="1:14" x14ac:dyDescent="0.2">
      <c r="A284" s="2" t="s">
        <v>480</v>
      </c>
      <c r="B284" s="2" t="s">
        <v>481</v>
      </c>
      <c r="C284" s="2">
        <v>110</v>
      </c>
      <c r="D284" s="2">
        <v>28062</v>
      </c>
      <c r="E284" s="2" t="s">
        <v>296</v>
      </c>
      <c r="F284" s="2" t="s">
        <v>293</v>
      </c>
      <c r="G284" s="2" t="s">
        <v>306</v>
      </c>
      <c r="H284" s="71"/>
      <c r="I284" s="51"/>
      <c r="J284" s="58"/>
      <c r="K284" s="63"/>
      <c r="L284" s="45"/>
      <c r="M284" s="45"/>
    </row>
    <row r="285" spans="1:14" x14ac:dyDescent="0.2">
      <c r="A285" s="2" t="s">
        <v>548</v>
      </c>
      <c r="B285" s="2" t="s">
        <v>549</v>
      </c>
      <c r="C285" s="2">
        <v>90</v>
      </c>
      <c r="D285" s="2">
        <v>31764</v>
      </c>
      <c r="E285" s="2" t="s">
        <v>296</v>
      </c>
      <c r="F285" s="2" t="s">
        <v>293</v>
      </c>
      <c r="G285" s="2" t="s">
        <v>306</v>
      </c>
      <c r="H285" s="71"/>
      <c r="I285" s="52"/>
      <c r="J285" s="59"/>
      <c r="K285" s="63"/>
      <c r="L285" s="45"/>
      <c r="M285" s="45"/>
      <c r="N285" s="1"/>
    </row>
    <row r="286" spans="1:14" x14ac:dyDescent="0.2">
      <c r="A286" s="2" t="s">
        <v>478</v>
      </c>
      <c r="B286" s="2" t="s">
        <v>479</v>
      </c>
      <c r="C286" s="2">
        <v>110</v>
      </c>
      <c r="D286" s="2">
        <v>27946</v>
      </c>
      <c r="E286" s="2" t="s">
        <v>296</v>
      </c>
      <c r="F286" s="2" t="s">
        <v>293</v>
      </c>
      <c r="G286" s="2" t="s">
        <v>306</v>
      </c>
      <c r="H286" s="71"/>
      <c r="I286" s="51"/>
      <c r="J286" s="58"/>
      <c r="K286" s="63"/>
      <c r="L286" s="45"/>
      <c r="M286" s="45"/>
    </row>
    <row r="287" spans="1:14" x14ac:dyDescent="0.2">
      <c r="A287" s="2" t="s">
        <v>572</v>
      </c>
      <c r="B287" s="2" t="s">
        <v>573</v>
      </c>
      <c r="C287" s="2">
        <v>60</v>
      </c>
      <c r="D287" s="2">
        <v>33148</v>
      </c>
      <c r="E287" s="2" t="s">
        <v>296</v>
      </c>
      <c r="F287" s="2" t="s">
        <v>293</v>
      </c>
      <c r="G287" s="2" t="s">
        <v>306</v>
      </c>
      <c r="H287" s="71"/>
      <c r="I287" s="51"/>
      <c r="J287" s="58"/>
      <c r="K287" s="63"/>
      <c r="L287" s="45"/>
      <c r="M287" s="45"/>
    </row>
    <row r="288" spans="1:14" s="1" customFormat="1" x14ac:dyDescent="0.2">
      <c r="A288" s="2" t="s">
        <v>440</v>
      </c>
      <c r="B288" s="2" t="s">
        <v>441</v>
      </c>
      <c r="C288" s="2">
        <v>600</v>
      </c>
      <c r="D288" s="2">
        <v>25162</v>
      </c>
      <c r="E288" s="2" t="s">
        <v>296</v>
      </c>
      <c r="F288" s="2" t="s">
        <v>293</v>
      </c>
      <c r="G288" s="2" t="s">
        <v>306</v>
      </c>
      <c r="H288" s="71"/>
      <c r="I288" s="51"/>
      <c r="J288" s="58"/>
      <c r="K288" s="63"/>
      <c r="L288" s="45"/>
      <c r="M288" s="45"/>
      <c r="N288" s="7"/>
    </row>
    <row r="289" spans="1:13" x14ac:dyDescent="0.2">
      <c r="A289" s="2" t="s">
        <v>588</v>
      </c>
      <c r="B289" s="2" t="s">
        <v>589</v>
      </c>
      <c r="C289" s="2">
        <v>110</v>
      </c>
      <c r="D289" s="2">
        <v>34281</v>
      </c>
      <c r="E289" s="2" t="s">
        <v>296</v>
      </c>
      <c r="F289" s="2" t="s">
        <v>293</v>
      </c>
      <c r="G289" s="2" t="s">
        <v>306</v>
      </c>
      <c r="H289" s="71"/>
      <c r="I289" s="51"/>
      <c r="J289" s="58"/>
      <c r="K289" s="63"/>
      <c r="L289" s="45"/>
      <c r="M289" s="45"/>
    </row>
    <row r="290" spans="1:13" x14ac:dyDescent="0.2">
      <c r="A290" s="2" t="s">
        <v>650</v>
      </c>
      <c r="B290" s="2" t="s">
        <v>651</v>
      </c>
      <c r="C290" s="2">
        <v>20</v>
      </c>
      <c r="D290" s="2">
        <v>37641</v>
      </c>
      <c r="E290" s="2" t="s">
        <v>296</v>
      </c>
      <c r="F290" s="2" t="s">
        <v>293</v>
      </c>
      <c r="G290" s="2" t="s">
        <v>306</v>
      </c>
      <c r="H290" s="71"/>
      <c r="I290" s="51"/>
      <c r="J290" s="58"/>
      <c r="K290" s="63"/>
      <c r="L290" s="45"/>
      <c r="M290" s="45"/>
    </row>
    <row r="291" spans="1:13" x14ac:dyDescent="0.2">
      <c r="A291" s="2" t="s">
        <v>233</v>
      </c>
      <c r="B291" s="2" t="s">
        <v>234</v>
      </c>
      <c r="C291" s="2">
        <v>40</v>
      </c>
      <c r="D291" s="2">
        <v>41436</v>
      </c>
      <c r="E291" s="2" t="s">
        <v>296</v>
      </c>
      <c r="F291" s="2" t="s">
        <v>293</v>
      </c>
      <c r="G291" s="2" t="s">
        <v>301</v>
      </c>
      <c r="H291" s="71"/>
      <c r="I291" s="51"/>
      <c r="J291" s="58"/>
      <c r="K291" s="2"/>
    </row>
    <row r="292" spans="1:13" x14ac:dyDescent="0.2">
      <c r="A292" s="2" t="s">
        <v>622</v>
      </c>
      <c r="B292" s="2" t="s">
        <v>623</v>
      </c>
      <c r="C292" s="2">
        <v>100</v>
      </c>
      <c r="D292" s="2">
        <v>36428</v>
      </c>
      <c r="E292" s="2" t="s">
        <v>296</v>
      </c>
      <c r="F292" s="2" t="s">
        <v>293</v>
      </c>
      <c r="G292" s="2" t="s">
        <v>301</v>
      </c>
      <c r="H292" s="71"/>
      <c r="I292" s="51"/>
      <c r="J292" s="58"/>
      <c r="K292" s="63"/>
      <c r="L292" s="45"/>
      <c r="M292" s="45"/>
    </row>
    <row r="293" spans="1:13" x14ac:dyDescent="0.2">
      <c r="A293" s="2" t="s">
        <v>656</v>
      </c>
      <c r="B293" s="2" t="s">
        <v>657</v>
      </c>
      <c r="C293" s="2">
        <v>30</v>
      </c>
      <c r="D293" s="2">
        <v>38357</v>
      </c>
      <c r="E293" s="2" t="s">
        <v>296</v>
      </c>
      <c r="F293" s="2" t="s">
        <v>293</v>
      </c>
      <c r="G293" s="2" t="s">
        <v>306</v>
      </c>
      <c r="H293" s="71"/>
      <c r="I293" s="51"/>
      <c r="J293" s="58"/>
      <c r="K293" s="63"/>
      <c r="L293" s="45"/>
      <c r="M293" s="45"/>
    </row>
    <row r="294" spans="1:13" x14ac:dyDescent="0.2">
      <c r="A294" s="2" t="s">
        <v>122</v>
      </c>
      <c r="B294" s="2" t="s">
        <v>123</v>
      </c>
      <c r="C294" s="2">
        <v>20</v>
      </c>
      <c r="D294" s="2">
        <v>54337</v>
      </c>
      <c r="E294" s="2" t="s">
        <v>296</v>
      </c>
      <c r="F294" s="2" t="s">
        <v>293</v>
      </c>
      <c r="G294" s="2" t="s">
        <v>306</v>
      </c>
      <c r="H294" s="71"/>
      <c r="I294" s="51"/>
      <c r="J294" s="58"/>
      <c r="K294" s="2"/>
    </row>
    <row r="295" spans="1:13" x14ac:dyDescent="0.2">
      <c r="A295" s="2" t="s">
        <v>124</v>
      </c>
      <c r="B295" s="2" t="s">
        <v>125</v>
      </c>
      <c r="C295" s="2">
        <v>180</v>
      </c>
      <c r="D295" s="2">
        <v>52899</v>
      </c>
      <c r="E295" s="2" t="s">
        <v>296</v>
      </c>
      <c r="F295" s="2" t="s">
        <v>293</v>
      </c>
      <c r="G295" s="2" t="s">
        <v>306</v>
      </c>
      <c r="H295" s="71"/>
      <c r="I295" s="51"/>
      <c r="J295" s="58"/>
      <c r="K295" s="2"/>
    </row>
    <row r="296" spans="1:13" x14ac:dyDescent="0.2">
      <c r="A296" s="2" t="s">
        <v>126</v>
      </c>
      <c r="B296" s="2" t="s">
        <v>127</v>
      </c>
      <c r="C296" s="2">
        <v>100</v>
      </c>
      <c r="D296" s="2">
        <v>47305</v>
      </c>
      <c r="E296" s="2" t="s">
        <v>296</v>
      </c>
      <c r="F296" s="2" t="s">
        <v>293</v>
      </c>
      <c r="G296" s="2" t="s">
        <v>306</v>
      </c>
      <c r="H296" s="71"/>
      <c r="I296" s="51"/>
      <c r="J296" s="58"/>
      <c r="K296" s="2"/>
    </row>
    <row r="297" spans="1:13" x14ac:dyDescent="0.2">
      <c r="A297" s="2" t="s">
        <v>128</v>
      </c>
      <c r="B297" s="2" t="s">
        <v>129</v>
      </c>
      <c r="C297" s="2">
        <v>260</v>
      </c>
      <c r="D297" s="2">
        <v>42588</v>
      </c>
      <c r="E297" s="2" t="s">
        <v>296</v>
      </c>
      <c r="F297" s="2" t="s">
        <v>293</v>
      </c>
      <c r="G297" s="2" t="s">
        <v>301</v>
      </c>
      <c r="H297" s="71"/>
      <c r="I297" s="51"/>
      <c r="J297" s="58"/>
      <c r="K297" s="2"/>
    </row>
    <row r="298" spans="1:13" x14ac:dyDescent="0.2">
      <c r="A298" s="2" t="s">
        <v>412</v>
      </c>
      <c r="B298" s="2" t="s">
        <v>413</v>
      </c>
      <c r="C298" s="2">
        <v>1030</v>
      </c>
      <c r="D298" s="2">
        <v>21568</v>
      </c>
      <c r="E298" s="2" t="s">
        <v>304</v>
      </c>
      <c r="F298" s="2" t="s">
        <v>293</v>
      </c>
      <c r="G298" s="2" t="s">
        <v>306</v>
      </c>
      <c r="H298" s="71"/>
      <c r="I298" s="51"/>
      <c r="J298" s="58"/>
      <c r="K298" s="63"/>
      <c r="L298" s="45"/>
      <c r="M298" s="45"/>
    </row>
    <row r="299" spans="1:13" x14ac:dyDescent="0.2">
      <c r="A299" s="2" t="s">
        <v>484</v>
      </c>
      <c r="B299" s="2" t="s">
        <v>485</v>
      </c>
      <c r="C299" s="2">
        <v>40</v>
      </c>
      <c r="D299" s="2">
        <v>28238</v>
      </c>
      <c r="E299" s="2" t="s">
        <v>296</v>
      </c>
      <c r="F299" s="2" t="s">
        <v>293</v>
      </c>
      <c r="G299" s="2" t="s">
        <v>306</v>
      </c>
      <c r="H299" s="71"/>
      <c r="I299" s="52"/>
      <c r="J299" s="59"/>
      <c r="K299" s="63"/>
      <c r="L299" s="45"/>
      <c r="M299" s="45"/>
    </row>
    <row r="300" spans="1:13" x14ac:dyDescent="0.2">
      <c r="A300" s="2" t="s">
        <v>130</v>
      </c>
      <c r="B300" s="2" t="s">
        <v>131</v>
      </c>
      <c r="C300" s="2">
        <v>500</v>
      </c>
      <c r="D300" s="2">
        <v>39075</v>
      </c>
      <c r="E300" s="2" t="s">
        <v>296</v>
      </c>
      <c r="F300" s="2" t="s">
        <v>295</v>
      </c>
      <c r="G300" s="2" t="s">
        <v>293</v>
      </c>
      <c r="H300" s="71"/>
      <c r="I300" s="51"/>
      <c r="J300" s="58"/>
      <c r="K300" s="2"/>
    </row>
    <row r="301" spans="1:13" x14ac:dyDescent="0.2">
      <c r="A301" s="2" t="s">
        <v>526</v>
      </c>
      <c r="B301" s="2" t="s">
        <v>527</v>
      </c>
      <c r="C301" s="2">
        <v>350</v>
      </c>
      <c r="D301" s="2">
        <v>30321</v>
      </c>
      <c r="E301" s="2" t="s">
        <v>296</v>
      </c>
      <c r="F301" s="2" t="s">
        <v>293</v>
      </c>
      <c r="G301" s="2" t="s">
        <v>301</v>
      </c>
      <c r="H301" s="71"/>
      <c r="I301" s="51"/>
      <c r="J301" s="58"/>
      <c r="K301" s="63"/>
      <c r="L301" s="45"/>
      <c r="M301" s="45"/>
    </row>
    <row r="302" spans="1:13" x14ac:dyDescent="0.2">
      <c r="A302" s="2" t="s">
        <v>512</v>
      </c>
      <c r="B302" s="2" t="s">
        <v>513</v>
      </c>
      <c r="C302" s="2">
        <v>1180</v>
      </c>
      <c r="D302" s="2">
        <v>29562</v>
      </c>
      <c r="E302" s="2" t="s">
        <v>296</v>
      </c>
      <c r="F302" s="2" t="s">
        <v>293</v>
      </c>
      <c r="G302" s="2" t="s">
        <v>306</v>
      </c>
      <c r="H302" s="71"/>
      <c r="I302" s="51"/>
      <c r="J302" s="58"/>
      <c r="K302" s="63"/>
      <c r="L302" s="45"/>
      <c r="M302" s="45"/>
    </row>
    <row r="303" spans="1:13" x14ac:dyDescent="0.2">
      <c r="A303" s="2" t="s">
        <v>442</v>
      </c>
      <c r="B303" s="2" t="s">
        <v>443</v>
      </c>
      <c r="C303" s="2">
        <v>100</v>
      </c>
      <c r="D303" s="2">
        <v>25277</v>
      </c>
      <c r="E303" s="2" t="s">
        <v>296</v>
      </c>
      <c r="F303" s="2" t="s">
        <v>293</v>
      </c>
      <c r="G303" s="2" t="s">
        <v>301</v>
      </c>
      <c r="H303" s="71"/>
      <c r="I303" s="52"/>
      <c r="J303" s="59"/>
      <c r="K303" s="63"/>
      <c r="L303" s="45"/>
      <c r="M303" s="45"/>
    </row>
    <row r="304" spans="1:13" x14ac:dyDescent="0.2">
      <c r="A304" s="2" t="s">
        <v>490</v>
      </c>
      <c r="B304" s="2" t="s">
        <v>491</v>
      </c>
      <c r="C304" s="2">
        <v>30</v>
      </c>
      <c r="D304" s="2">
        <v>28634</v>
      </c>
      <c r="E304" s="2" t="s">
        <v>296</v>
      </c>
      <c r="F304" s="2" t="s">
        <v>293</v>
      </c>
      <c r="G304" s="2" t="s">
        <v>306</v>
      </c>
      <c r="H304" s="71"/>
      <c r="I304" s="51"/>
      <c r="J304" s="58"/>
      <c r="K304" s="63"/>
      <c r="L304" s="45"/>
      <c r="M304" s="45"/>
    </row>
    <row r="305" spans="1:14" x14ac:dyDescent="0.2">
      <c r="A305" s="2" t="s">
        <v>520</v>
      </c>
      <c r="B305" s="2" t="s">
        <v>521</v>
      </c>
      <c r="C305" s="2">
        <v>10</v>
      </c>
      <c r="D305" s="2">
        <v>29927</v>
      </c>
      <c r="E305" s="2" t="s">
        <v>294</v>
      </c>
      <c r="F305" s="2" t="s">
        <v>293</v>
      </c>
      <c r="G305" s="2" t="s">
        <v>306</v>
      </c>
      <c r="H305" s="71"/>
      <c r="I305" s="51"/>
      <c r="J305" s="58"/>
      <c r="K305" s="63"/>
      <c r="L305" s="45"/>
      <c r="M305" s="45"/>
    </row>
    <row r="306" spans="1:14" x14ac:dyDescent="0.2">
      <c r="A306" s="2" t="s">
        <v>654</v>
      </c>
      <c r="B306" s="2" t="s">
        <v>655</v>
      </c>
      <c r="C306" s="2">
        <v>100</v>
      </c>
      <c r="D306" s="2">
        <v>37759</v>
      </c>
      <c r="E306" s="2" t="s">
        <v>296</v>
      </c>
      <c r="F306" s="2" t="s">
        <v>293</v>
      </c>
      <c r="G306" s="2" t="s">
        <v>301</v>
      </c>
      <c r="H306" s="71"/>
      <c r="I306" s="51"/>
      <c r="J306" s="58"/>
      <c r="K306" s="63"/>
      <c r="L306" s="45"/>
      <c r="M306" s="45"/>
    </row>
    <row r="307" spans="1:14" x14ac:dyDescent="0.2">
      <c r="A307" s="2" t="s">
        <v>472</v>
      </c>
      <c r="B307" s="2" t="s">
        <v>473</v>
      </c>
      <c r="C307" s="2">
        <v>90</v>
      </c>
      <c r="D307" s="2">
        <v>27655</v>
      </c>
      <c r="E307" s="2" t="s">
        <v>296</v>
      </c>
      <c r="F307" s="2" t="s">
        <v>293</v>
      </c>
      <c r="G307" s="2" t="s">
        <v>306</v>
      </c>
      <c r="H307" s="71"/>
      <c r="I307" s="51"/>
      <c r="J307" s="58"/>
      <c r="K307" s="63"/>
      <c r="L307" s="45"/>
      <c r="M307" s="45"/>
    </row>
    <row r="308" spans="1:14" x14ac:dyDescent="0.2">
      <c r="A308" s="2" t="s">
        <v>498</v>
      </c>
      <c r="B308" s="2" t="s">
        <v>499</v>
      </c>
      <c r="C308" s="2">
        <v>1560</v>
      </c>
      <c r="D308" s="2">
        <v>28986</v>
      </c>
      <c r="E308" s="2" t="s">
        <v>296</v>
      </c>
      <c r="F308" s="2" t="s">
        <v>293</v>
      </c>
      <c r="G308" s="2" t="s">
        <v>306</v>
      </c>
      <c r="H308" s="71"/>
      <c r="I308" s="51"/>
      <c r="J308" s="58"/>
      <c r="K308" s="63"/>
      <c r="L308" s="45"/>
      <c r="M308" s="45"/>
      <c r="N308" s="1"/>
    </row>
    <row r="309" spans="1:14" x14ac:dyDescent="0.2">
      <c r="A309" s="2" t="s">
        <v>492</v>
      </c>
      <c r="B309" s="2" t="s">
        <v>493</v>
      </c>
      <c r="C309" s="2">
        <v>30</v>
      </c>
      <c r="D309" s="2">
        <v>28723</v>
      </c>
      <c r="E309" s="2" t="s">
        <v>296</v>
      </c>
      <c r="F309" s="2" t="s">
        <v>293</v>
      </c>
      <c r="G309" s="2" t="s">
        <v>306</v>
      </c>
      <c r="H309" s="71"/>
      <c r="I309" s="51"/>
      <c r="J309" s="58"/>
      <c r="K309" s="63"/>
      <c r="L309" s="45"/>
      <c r="M309" s="45"/>
    </row>
    <row r="310" spans="1:14" x14ac:dyDescent="0.2">
      <c r="A310" s="2" t="s">
        <v>510</v>
      </c>
      <c r="B310" s="2" t="s">
        <v>511</v>
      </c>
      <c r="C310" s="2">
        <v>40</v>
      </c>
      <c r="D310" s="2">
        <v>29511</v>
      </c>
      <c r="E310" s="2" t="s">
        <v>296</v>
      </c>
      <c r="F310" s="2" t="s">
        <v>293</v>
      </c>
      <c r="G310" s="2" t="s">
        <v>306</v>
      </c>
      <c r="H310" s="72"/>
      <c r="I310" s="54"/>
      <c r="J310" s="60"/>
      <c r="K310" s="63"/>
      <c r="L310" s="45"/>
      <c r="M310" s="45"/>
    </row>
    <row r="311" spans="1:14" s="66" customFormat="1" x14ac:dyDescent="0.2">
      <c r="A311" s="143" t="s">
        <v>348</v>
      </c>
      <c r="B311" s="143"/>
      <c r="C311" s="144">
        <v>80</v>
      </c>
      <c r="D311" s="145">
        <v>36794</v>
      </c>
      <c r="E311" s="129"/>
      <c r="F311" s="129"/>
      <c r="G311" s="129"/>
      <c r="H311" s="129">
        <v>3</v>
      </c>
      <c r="I311" s="146"/>
      <c r="J311" s="147"/>
      <c r="K311" s="65"/>
    </row>
    <row r="312" spans="1:14" x14ac:dyDescent="0.2">
      <c r="A312" s="2" t="s">
        <v>235</v>
      </c>
      <c r="B312" s="2" t="s">
        <v>236</v>
      </c>
      <c r="C312" s="2">
        <v>30</v>
      </c>
      <c r="D312" s="2">
        <v>46123</v>
      </c>
      <c r="E312" s="2" t="s">
        <v>291</v>
      </c>
      <c r="F312" s="2" t="s">
        <v>293</v>
      </c>
      <c r="G312" s="2" t="s">
        <v>301</v>
      </c>
      <c r="H312" s="70"/>
      <c r="I312" s="47" t="s">
        <v>667</v>
      </c>
      <c r="J312" s="56">
        <v>0.5</v>
      </c>
      <c r="K312" s="2"/>
    </row>
    <row r="313" spans="1:14" x14ac:dyDescent="0.2">
      <c r="A313" s="2" t="s">
        <v>558</v>
      </c>
      <c r="B313" s="2" t="s">
        <v>559</v>
      </c>
      <c r="C313" s="2">
        <v>20</v>
      </c>
      <c r="D313" s="2">
        <v>32280</v>
      </c>
      <c r="E313" s="2" t="s">
        <v>296</v>
      </c>
      <c r="F313" s="2" t="s">
        <v>293</v>
      </c>
      <c r="G313" s="2" t="s">
        <v>301</v>
      </c>
      <c r="H313" s="71"/>
      <c r="I313" s="47" t="s">
        <v>669</v>
      </c>
      <c r="J313" s="56">
        <v>0.5</v>
      </c>
      <c r="K313" s="63"/>
      <c r="L313" s="45"/>
      <c r="M313" s="45"/>
    </row>
    <row r="314" spans="1:14" x14ac:dyDescent="0.2">
      <c r="A314" s="76"/>
      <c r="B314" s="77"/>
      <c r="C314" s="77"/>
      <c r="D314" s="77"/>
      <c r="E314" s="77"/>
      <c r="F314" s="77"/>
      <c r="G314" s="78"/>
      <c r="H314" s="71"/>
      <c r="I314" s="51"/>
      <c r="J314" s="58"/>
      <c r="K314" s="2"/>
    </row>
    <row r="315" spans="1:14" x14ac:dyDescent="0.2">
      <c r="A315" s="79"/>
      <c r="B315" s="80"/>
      <c r="C315" s="80"/>
      <c r="D315" s="80"/>
      <c r="E315" s="80"/>
      <c r="F315" s="80"/>
      <c r="G315" s="81"/>
      <c r="H315" s="71"/>
      <c r="I315" s="51"/>
      <c r="J315" s="58"/>
      <c r="K315" s="63"/>
      <c r="L315" s="45"/>
      <c r="M315" s="45"/>
    </row>
    <row r="316" spans="1:14" x14ac:dyDescent="0.2">
      <c r="A316" s="79"/>
      <c r="B316" s="80"/>
      <c r="C316" s="80"/>
      <c r="D316" s="80"/>
      <c r="E316" s="80"/>
      <c r="F316" s="80"/>
      <c r="G316" s="81"/>
      <c r="H316" s="71"/>
      <c r="I316" s="51"/>
      <c r="J316" s="58"/>
      <c r="K316" s="63"/>
      <c r="L316" s="45"/>
      <c r="M316" s="45"/>
    </row>
    <row r="317" spans="1:14" x14ac:dyDescent="0.2">
      <c r="A317" s="79"/>
      <c r="B317" s="80"/>
      <c r="C317" s="80"/>
      <c r="D317" s="80"/>
      <c r="E317" s="80"/>
      <c r="F317" s="80"/>
      <c r="G317" s="81"/>
      <c r="H317" s="71"/>
      <c r="I317" s="52"/>
      <c r="J317" s="59"/>
      <c r="K317" s="63"/>
      <c r="L317" s="45"/>
      <c r="M317" s="45"/>
    </row>
    <row r="318" spans="1:14" x14ac:dyDescent="0.2">
      <c r="A318" s="79"/>
      <c r="B318" s="80"/>
      <c r="C318" s="80"/>
      <c r="D318" s="80"/>
      <c r="E318" s="80"/>
      <c r="F318" s="80"/>
      <c r="G318" s="81"/>
      <c r="H318" s="71"/>
      <c r="I318" s="51"/>
      <c r="J318" s="58"/>
      <c r="K318" s="63"/>
      <c r="L318" s="45"/>
      <c r="M318" s="45"/>
    </row>
    <row r="319" spans="1:14" x14ac:dyDescent="0.2">
      <c r="A319" s="79"/>
      <c r="B319" s="80"/>
      <c r="C319" s="80"/>
      <c r="D319" s="80"/>
      <c r="E319" s="80"/>
      <c r="F319" s="80"/>
      <c r="G319" s="81"/>
      <c r="H319" s="71"/>
      <c r="I319" s="51"/>
      <c r="J319" s="58"/>
      <c r="K319" s="63"/>
      <c r="L319" s="45"/>
      <c r="M319" s="45"/>
    </row>
    <row r="320" spans="1:14" x14ac:dyDescent="0.2">
      <c r="A320" s="79"/>
      <c r="B320" s="80"/>
      <c r="C320" s="80"/>
      <c r="D320" s="80"/>
      <c r="E320" s="80"/>
      <c r="F320" s="80"/>
      <c r="G320" s="81"/>
      <c r="H320" s="71"/>
      <c r="I320" s="51"/>
      <c r="J320" s="58"/>
      <c r="K320" s="63"/>
      <c r="L320" s="45"/>
      <c r="M320" s="45"/>
    </row>
    <row r="321" spans="1:14" x14ac:dyDescent="0.2">
      <c r="A321" s="79"/>
      <c r="B321" s="80"/>
      <c r="C321" s="80"/>
      <c r="D321" s="80"/>
      <c r="E321" s="80"/>
      <c r="F321" s="80"/>
      <c r="G321" s="81"/>
      <c r="H321" s="71"/>
      <c r="I321" s="51"/>
      <c r="J321" s="58"/>
      <c r="K321" s="63"/>
      <c r="L321" s="45"/>
      <c r="M321" s="45"/>
    </row>
    <row r="322" spans="1:14" x14ac:dyDescent="0.2">
      <c r="A322" s="79"/>
      <c r="B322" s="80"/>
      <c r="C322" s="80"/>
      <c r="D322" s="80"/>
      <c r="E322" s="80"/>
      <c r="F322" s="80"/>
      <c r="G322" s="81"/>
      <c r="H322" s="71"/>
      <c r="I322" s="51"/>
      <c r="J322" s="58"/>
      <c r="K322" s="63"/>
      <c r="L322" s="45"/>
      <c r="M322" s="45"/>
      <c r="N322" s="1"/>
    </row>
    <row r="323" spans="1:14" x14ac:dyDescent="0.2">
      <c r="A323" s="79"/>
      <c r="B323" s="80"/>
      <c r="C323" s="80"/>
      <c r="D323" s="80"/>
      <c r="E323" s="80"/>
      <c r="F323" s="80"/>
      <c r="G323" s="81"/>
      <c r="H323" s="71"/>
      <c r="I323" s="51"/>
      <c r="J323" s="58"/>
      <c r="K323" s="63"/>
      <c r="L323" s="45"/>
      <c r="M323" s="45"/>
    </row>
    <row r="324" spans="1:14" x14ac:dyDescent="0.2">
      <c r="A324" s="82"/>
      <c r="B324" s="83"/>
      <c r="C324" s="83"/>
      <c r="D324" s="83"/>
      <c r="E324" s="83"/>
      <c r="F324" s="83"/>
      <c r="G324" s="84"/>
      <c r="H324" s="72"/>
      <c r="I324" s="54"/>
      <c r="J324" s="60"/>
      <c r="K324" s="63"/>
      <c r="L324" s="45"/>
      <c r="M324" s="45"/>
    </row>
    <row r="325" spans="1:14" s="66" customFormat="1" x14ac:dyDescent="0.2">
      <c r="A325" s="143" t="s">
        <v>328</v>
      </c>
      <c r="B325" s="143"/>
      <c r="C325" s="144">
        <v>3380</v>
      </c>
      <c r="D325" s="145">
        <v>39188</v>
      </c>
      <c r="E325" s="129"/>
      <c r="F325" s="129"/>
      <c r="G325" s="129"/>
      <c r="H325" s="129">
        <v>44</v>
      </c>
      <c r="I325" s="146"/>
      <c r="J325" s="147"/>
      <c r="K325" s="65"/>
    </row>
    <row r="326" spans="1:14" x14ac:dyDescent="0.2">
      <c r="A326" s="2" t="s">
        <v>132</v>
      </c>
      <c r="B326" s="2" t="s">
        <v>133</v>
      </c>
      <c r="C326" s="2">
        <v>240</v>
      </c>
      <c r="D326" s="2">
        <v>53475</v>
      </c>
      <c r="E326" s="2" t="s">
        <v>296</v>
      </c>
      <c r="F326" s="2" t="s">
        <v>292</v>
      </c>
      <c r="G326" s="2" t="s">
        <v>293</v>
      </c>
      <c r="H326" s="70"/>
      <c r="I326" s="47" t="s">
        <v>293</v>
      </c>
      <c r="J326" s="56">
        <f>7/16</f>
        <v>0.4375</v>
      </c>
      <c r="K326" s="2"/>
    </row>
    <row r="327" spans="1:14" x14ac:dyDescent="0.2">
      <c r="A327" s="2" t="s">
        <v>237</v>
      </c>
      <c r="B327" s="2" t="s">
        <v>238</v>
      </c>
      <c r="C327" s="2">
        <v>40</v>
      </c>
      <c r="D327" s="2">
        <v>55861</v>
      </c>
      <c r="E327" s="2" t="s">
        <v>296</v>
      </c>
      <c r="F327" s="2" t="s">
        <v>293</v>
      </c>
      <c r="G327" s="2" t="s">
        <v>307</v>
      </c>
      <c r="H327" s="71"/>
      <c r="I327" s="47" t="s">
        <v>667</v>
      </c>
      <c r="J327" s="56">
        <f>9/16</f>
        <v>0.5625</v>
      </c>
      <c r="K327" s="2"/>
    </row>
    <row r="328" spans="1:14" x14ac:dyDescent="0.2">
      <c r="A328" s="2" t="s">
        <v>584</v>
      </c>
      <c r="B328" s="2" t="s">
        <v>585</v>
      </c>
      <c r="C328" s="2">
        <v>400</v>
      </c>
      <c r="D328" s="2">
        <v>34061</v>
      </c>
      <c r="E328" s="2" t="s">
        <v>296</v>
      </c>
      <c r="F328" s="2" t="s">
        <v>293</v>
      </c>
      <c r="G328" s="2" t="s">
        <v>307</v>
      </c>
      <c r="H328" s="71"/>
      <c r="I328" s="50"/>
      <c r="J328" s="57"/>
      <c r="K328" s="63"/>
      <c r="L328" s="45"/>
      <c r="M328" s="45"/>
    </row>
    <row r="329" spans="1:14" x14ac:dyDescent="0.2">
      <c r="A329" s="2" t="s">
        <v>538</v>
      </c>
      <c r="B329" s="2" t="s">
        <v>539</v>
      </c>
      <c r="C329" s="2">
        <v>100</v>
      </c>
      <c r="D329" s="2">
        <v>31166</v>
      </c>
      <c r="E329" s="2" t="s">
        <v>304</v>
      </c>
      <c r="F329" s="2" t="s">
        <v>293</v>
      </c>
      <c r="G329" s="2" t="s">
        <v>301</v>
      </c>
      <c r="H329" s="71"/>
      <c r="I329" s="51"/>
      <c r="J329" s="58"/>
      <c r="K329" s="63"/>
      <c r="L329" s="45"/>
      <c r="M329" s="45"/>
    </row>
    <row r="330" spans="1:14" x14ac:dyDescent="0.2">
      <c r="A330" s="2" t="s">
        <v>522</v>
      </c>
      <c r="B330" s="2" t="s">
        <v>523</v>
      </c>
      <c r="C330" s="2">
        <v>650</v>
      </c>
      <c r="D330" s="2">
        <v>30089</v>
      </c>
      <c r="E330" s="2" t="s">
        <v>304</v>
      </c>
      <c r="F330" s="2" t="s">
        <v>293</v>
      </c>
      <c r="G330" s="2" t="s">
        <v>306</v>
      </c>
      <c r="H330" s="71"/>
      <c r="I330" s="51"/>
      <c r="J330" s="58"/>
      <c r="K330" s="63"/>
      <c r="L330" s="45"/>
      <c r="M330" s="45"/>
      <c r="N330" s="1"/>
    </row>
    <row r="331" spans="1:14" s="1" customFormat="1" x14ac:dyDescent="0.2">
      <c r="A331" s="2" t="s">
        <v>134</v>
      </c>
      <c r="B331" s="2" t="s">
        <v>135</v>
      </c>
      <c r="C331" s="2">
        <v>420</v>
      </c>
      <c r="D331" s="2">
        <v>47024</v>
      </c>
      <c r="E331" s="2" t="s">
        <v>296</v>
      </c>
      <c r="F331" s="2" t="s">
        <v>293</v>
      </c>
      <c r="G331" s="2" t="s">
        <v>301</v>
      </c>
      <c r="H331" s="71"/>
      <c r="I331" s="51"/>
      <c r="J331" s="58"/>
      <c r="K331" s="2"/>
      <c r="L331" s="7"/>
      <c r="M331" s="7"/>
      <c r="N331" s="7"/>
    </row>
    <row r="332" spans="1:14" x14ac:dyDescent="0.2">
      <c r="A332" s="2" t="s">
        <v>136</v>
      </c>
      <c r="B332" s="2" t="s">
        <v>137</v>
      </c>
      <c r="C332" s="2">
        <v>370</v>
      </c>
      <c r="D332" s="2">
        <v>45925</v>
      </c>
      <c r="E332" s="2" t="s">
        <v>296</v>
      </c>
      <c r="F332" s="2" t="s">
        <v>293</v>
      </c>
      <c r="G332" s="2" t="s">
        <v>307</v>
      </c>
      <c r="H332" s="71"/>
      <c r="I332" s="51"/>
      <c r="J332" s="58"/>
      <c r="K332" s="2"/>
    </row>
    <row r="333" spans="1:14" x14ac:dyDescent="0.2">
      <c r="A333" s="2" t="s">
        <v>239</v>
      </c>
      <c r="B333" s="2" t="s">
        <v>240</v>
      </c>
      <c r="C333" s="2">
        <v>60</v>
      </c>
      <c r="D333" s="2">
        <v>47678</v>
      </c>
      <c r="E333" s="2" t="s">
        <v>304</v>
      </c>
      <c r="F333" s="2" t="s">
        <v>293</v>
      </c>
      <c r="G333" s="2" t="s">
        <v>306</v>
      </c>
      <c r="H333" s="71"/>
      <c r="I333" s="51"/>
      <c r="J333" s="58"/>
      <c r="K333" s="2"/>
    </row>
    <row r="334" spans="1:14" x14ac:dyDescent="0.2">
      <c r="A334" s="2" t="s">
        <v>606</v>
      </c>
      <c r="B334" s="2" t="s">
        <v>607</v>
      </c>
      <c r="C334" s="2">
        <v>80</v>
      </c>
      <c r="D334" s="2">
        <v>35438</v>
      </c>
      <c r="E334" s="2" t="s">
        <v>304</v>
      </c>
      <c r="F334" s="2" t="s">
        <v>293</v>
      </c>
      <c r="G334" s="2" t="s">
        <v>301</v>
      </c>
      <c r="H334" s="71"/>
      <c r="I334" s="51"/>
      <c r="J334" s="58"/>
      <c r="K334" s="63"/>
      <c r="L334" s="45"/>
      <c r="M334" s="45"/>
    </row>
    <row r="335" spans="1:14" x14ac:dyDescent="0.2">
      <c r="A335" s="2" t="s">
        <v>241</v>
      </c>
      <c r="B335" s="2" t="s">
        <v>242</v>
      </c>
      <c r="C335" s="2">
        <v>20</v>
      </c>
      <c r="D335" s="2">
        <v>38920</v>
      </c>
      <c r="E335" s="2" t="s">
        <v>296</v>
      </c>
      <c r="F335" s="2" t="s">
        <v>293</v>
      </c>
      <c r="G335" s="2" t="s">
        <v>306</v>
      </c>
      <c r="H335" s="71"/>
      <c r="I335" s="51"/>
      <c r="J335" s="58"/>
      <c r="K335" s="2"/>
    </row>
    <row r="336" spans="1:14" x14ac:dyDescent="0.2">
      <c r="A336" s="2" t="s">
        <v>138</v>
      </c>
      <c r="B336" s="2" t="s">
        <v>139</v>
      </c>
      <c r="C336" s="2">
        <v>240</v>
      </c>
      <c r="D336" s="2">
        <v>44381</v>
      </c>
      <c r="E336" s="2" t="s">
        <v>296</v>
      </c>
      <c r="F336" s="2" t="s">
        <v>293</v>
      </c>
      <c r="G336" s="2" t="s">
        <v>307</v>
      </c>
      <c r="H336" s="71"/>
      <c r="I336" s="52"/>
      <c r="J336" s="59"/>
      <c r="K336" s="2"/>
    </row>
    <row r="337" spans="1:14" x14ac:dyDescent="0.2">
      <c r="A337" s="2" t="s">
        <v>556</v>
      </c>
      <c r="B337" s="2" t="s">
        <v>557</v>
      </c>
      <c r="C337" s="2">
        <v>70</v>
      </c>
      <c r="D337" s="2">
        <v>32205</v>
      </c>
      <c r="E337" s="2" t="s">
        <v>304</v>
      </c>
      <c r="F337" s="2" t="s">
        <v>293</v>
      </c>
      <c r="G337" s="2" t="s">
        <v>301</v>
      </c>
      <c r="H337" s="71"/>
      <c r="I337" s="51"/>
      <c r="J337" s="58"/>
      <c r="K337" s="63"/>
      <c r="L337" s="45"/>
      <c r="M337" s="45"/>
    </row>
    <row r="338" spans="1:14" x14ac:dyDescent="0.2">
      <c r="A338" s="2" t="s">
        <v>658</v>
      </c>
      <c r="B338" s="2" t="s">
        <v>659</v>
      </c>
      <c r="C338" s="2">
        <v>60</v>
      </c>
      <c r="D338" s="2">
        <v>38462</v>
      </c>
      <c r="E338" s="2" t="s">
        <v>296</v>
      </c>
      <c r="F338" s="2" t="s">
        <v>293</v>
      </c>
      <c r="G338" s="2" t="s">
        <v>307</v>
      </c>
      <c r="H338" s="71"/>
      <c r="I338" s="51"/>
      <c r="J338" s="58"/>
      <c r="K338" s="63"/>
      <c r="L338" s="45"/>
      <c r="M338" s="45"/>
    </row>
    <row r="339" spans="1:14" x14ac:dyDescent="0.2">
      <c r="A339" s="2" t="s">
        <v>568</v>
      </c>
      <c r="B339" s="2" t="s">
        <v>569</v>
      </c>
      <c r="C339" s="2">
        <v>40</v>
      </c>
      <c r="D339" s="2">
        <v>32991</v>
      </c>
      <c r="E339" s="2" t="s">
        <v>304</v>
      </c>
      <c r="F339" s="2" t="s">
        <v>293</v>
      </c>
      <c r="G339" s="2" t="s">
        <v>306</v>
      </c>
      <c r="H339" s="71"/>
      <c r="I339" s="51"/>
      <c r="J339" s="58"/>
      <c r="K339" s="63"/>
      <c r="L339" s="45"/>
      <c r="M339" s="45"/>
    </row>
    <row r="340" spans="1:14" x14ac:dyDescent="0.2">
      <c r="A340" s="2" t="s">
        <v>140</v>
      </c>
      <c r="B340" s="2" t="s">
        <v>141</v>
      </c>
      <c r="C340" s="2">
        <v>130</v>
      </c>
      <c r="D340" s="2">
        <v>40688</v>
      </c>
      <c r="E340" s="2" t="s">
        <v>296</v>
      </c>
      <c r="F340" s="2" t="s">
        <v>293</v>
      </c>
      <c r="G340" s="2" t="s">
        <v>301</v>
      </c>
      <c r="H340" s="71"/>
      <c r="I340" s="52"/>
      <c r="J340" s="59"/>
      <c r="K340" s="2"/>
    </row>
    <row r="341" spans="1:14" x14ac:dyDescent="0.2">
      <c r="A341" s="2" t="s">
        <v>598</v>
      </c>
      <c r="B341" s="2" t="s">
        <v>599</v>
      </c>
      <c r="C341" s="2">
        <v>110</v>
      </c>
      <c r="D341" s="2">
        <v>34967</v>
      </c>
      <c r="E341" s="2" t="s">
        <v>304</v>
      </c>
      <c r="F341" s="2" t="s">
        <v>293</v>
      </c>
      <c r="G341" s="2" t="s">
        <v>301</v>
      </c>
      <c r="H341" s="72"/>
      <c r="I341" s="51"/>
      <c r="J341" s="58"/>
      <c r="K341" s="63"/>
      <c r="L341" s="45"/>
      <c r="M341" s="45"/>
    </row>
    <row r="342" spans="1:14" s="66" customFormat="1" x14ac:dyDescent="0.2">
      <c r="A342" s="143" t="s">
        <v>329</v>
      </c>
      <c r="B342" s="143"/>
      <c r="C342" s="144">
        <v>3920</v>
      </c>
      <c r="D342" s="145">
        <v>40776</v>
      </c>
      <c r="E342" s="129"/>
      <c r="F342" s="129"/>
      <c r="G342" s="129"/>
      <c r="H342" s="129">
        <v>40</v>
      </c>
      <c r="I342" s="146"/>
      <c r="J342" s="147"/>
      <c r="K342" s="65"/>
    </row>
    <row r="343" spans="1:14" x14ac:dyDescent="0.2">
      <c r="A343" s="2" t="s">
        <v>142</v>
      </c>
      <c r="B343" s="2" t="s">
        <v>143</v>
      </c>
      <c r="C343" s="2">
        <v>230</v>
      </c>
      <c r="D343" s="2">
        <v>62556</v>
      </c>
      <c r="E343" s="2" t="s">
        <v>296</v>
      </c>
      <c r="F343" s="2" t="s">
        <v>295</v>
      </c>
      <c r="G343" s="2" t="s">
        <v>293</v>
      </c>
      <c r="H343" s="70"/>
      <c r="I343" s="47" t="s">
        <v>667</v>
      </c>
      <c r="J343" s="56">
        <f>9/13</f>
        <v>0.69230769230769229</v>
      </c>
      <c r="K343" s="2"/>
    </row>
    <row r="344" spans="1:14" s="1" customFormat="1" x14ac:dyDescent="0.2">
      <c r="A344" s="2" t="s">
        <v>281</v>
      </c>
      <c r="B344" s="2" t="s">
        <v>282</v>
      </c>
      <c r="C344" s="2">
        <v>230</v>
      </c>
      <c r="D344" s="2">
        <v>43171</v>
      </c>
      <c r="E344" s="2" t="s">
        <v>303</v>
      </c>
      <c r="F344" s="2" t="s">
        <v>293</v>
      </c>
      <c r="G344" s="2" t="s">
        <v>301</v>
      </c>
      <c r="H344" s="71"/>
      <c r="I344" s="47" t="s">
        <v>674</v>
      </c>
      <c r="J344" s="56">
        <f>4/13</f>
        <v>0.30769230769230771</v>
      </c>
      <c r="K344" s="2"/>
      <c r="L344" s="7"/>
      <c r="M344" s="7"/>
      <c r="N344" s="7"/>
    </row>
    <row r="345" spans="1:14" x14ac:dyDescent="0.2">
      <c r="A345" s="2" t="s">
        <v>243</v>
      </c>
      <c r="B345" s="2" t="s">
        <v>244</v>
      </c>
      <c r="C345" s="2">
        <v>50</v>
      </c>
      <c r="D345" s="2">
        <v>51951</v>
      </c>
      <c r="E345" s="2" t="s">
        <v>303</v>
      </c>
      <c r="F345" s="2" t="s">
        <v>293</v>
      </c>
      <c r="G345" s="2" t="s">
        <v>302</v>
      </c>
      <c r="H345" s="71"/>
      <c r="I345" s="50"/>
      <c r="J345" s="57"/>
      <c r="K345" s="62"/>
      <c r="L345" s="1"/>
      <c r="M345" s="1"/>
      <c r="N345" s="1"/>
    </row>
    <row r="346" spans="1:14" x14ac:dyDescent="0.2">
      <c r="A346" s="2" t="s">
        <v>283</v>
      </c>
      <c r="B346" s="2" t="s">
        <v>284</v>
      </c>
      <c r="C346" s="2">
        <v>20</v>
      </c>
      <c r="D346" s="2">
        <v>52304</v>
      </c>
      <c r="E346" s="2" t="s">
        <v>303</v>
      </c>
      <c r="F346" s="2" t="s">
        <v>293</v>
      </c>
      <c r="G346" s="2" t="s">
        <v>293</v>
      </c>
      <c r="H346" s="71"/>
      <c r="I346" s="51"/>
      <c r="J346" s="58"/>
      <c r="K346" s="2"/>
    </row>
    <row r="347" spans="1:14" x14ac:dyDescent="0.2">
      <c r="A347" s="2" t="s">
        <v>602</v>
      </c>
      <c r="B347" s="2" t="s">
        <v>603</v>
      </c>
      <c r="C347" s="2">
        <v>410</v>
      </c>
      <c r="D347" s="2">
        <v>35179</v>
      </c>
      <c r="E347" s="2" t="s">
        <v>296</v>
      </c>
      <c r="F347" s="2" t="s">
        <v>293</v>
      </c>
      <c r="G347" s="2" t="s">
        <v>302</v>
      </c>
      <c r="H347" s="71"/>
      <c r="I347" s="51"/>
      <c r="J347" s="58"/>
      <c r="K347" s="63"/>
      <c r="L347" s="45"/>
      <c r="M347" s="45"/>
    </row>
    <row r="348" spans="1:14" x14ac:dyDescent="0.2">
      <c r="A348" s="2" t="s">
        <v>245</v>
      </c>
      <c r="B348" s="2" t="s">
        <v>246</v>
      </c>
      <c r="C348" s="2">
        <v>240</v>
      </c>
      <c r="D348" s="2">
        <v>39503</v>
      </c>
      <c r="E348" s="2" t="s">
        <v>296</v>
      </c>
      <c r="F348" s="2" t="s">
        <v>293</v>
      </c>
      <c r="G348" s="2" t="s">
        <v>302</v>
      </c>
      <c r="H348" s="71"/>
      <c r="I348" s="51"/>
      <c r="J348" s="58"/>
      <c r="K348" s="2"/>
    </row>
    <row r="349" spans="1:14" x14ac:dyDescent="0.2">
      <c r="A349" s="2" t="s">
        <v>144</v>
      </c>
      <c r="B349" s="2" t="s">
        <v>145</v>
      </c>
      <c r="C349" s="2">
        <v>210</v>
      </c>
      <c r="D349" s="2">
        <v>41170</v>
      </c>
      <c r="E349" s="2" t="s">
        <v>303</v>
      </c>
      <c r="F349" s="2" t="s">
        <v>293</v>
      </c>
      <c r="G349" s="2" t="s">
        <v>302</v>
      </c>
      <c r="H349" s="71"/>
      <c r="I349" s="51"/>
      <c r="J349" s="58"/>
      <c r="K349" s="2"/>
    </row>
    <row r="350" spans="1:14" x14ac:dyDescent="0.2">
      <c r="A350" s="2" t="s">
        <v>146</v>
      </c>
      <c r="B350" s="2" t="s">
        <v>147</v>
      </c>
      <c r="C350" s="2">
        <v>480</v>
      </c>
      <c r="D350" s="2">
        <v>50410</v>
      </c>
      <c r="E350" s="2" t="s">
        <v>296</v>
      </c>
      <c r="F350" s="2" t="s">
        <v>293</v>
      </c>
      <c r="G350" s="2" t="s">
        <v>302</v>
      </c>
      <c r="H350" s="71"/>
      <c r="I350" s="51"/>
      <c r="J350" s="58"/>
      <c r="K350" s="2"/>
    </row>
    <row r="351" spans="1:14" x14ac:dyDescent="0.2">
      <c r="A351" s="2" t="s">
        <v>566</v>
      </c>
      <c r="B351" s="2" t="s">
        <v>567</v>
      </c>
      <c r="C351" s="2">
        <v>30</v>
      </c>
      <c r="D351" s="2">
        <v>32926</v>
      </c>
      <c r="E351" s="2" t="s">
        <v>296</v>
      </c>
      <c r="F351" s="2" t="s">
        <v>293</v>
      </c>
      <c r="G351" s="2" t="s">
        <v>301</v>
      </c>
      <c r="H351" s="71"/>
      <c r="I351" s="51"/>
      <c r="J351" s="58"/>
      <c r="K351" s="63"/>
      <c r="L351" s="45"/>
      <c r="M351" s="45"/>
    </row>
    <row r="352" spans="1:14" x14ac:dyDescent="0.2">
      <c r="A352" s="2" t="s">
        <v>247</v>
      </c>
      <c r="B352" s="2" t="s">
        <v>248</v>
      </c>
      <c r="C352" s="2">
        <v>40</v>
      </c>
      <c r="D352" s="2">
        <v>56608</v>
      </c>
      <c r="E352" s="2" t="s">
        <v>296</v>
      </c>
      <c r="F352" s="2" t="s">
        <v>293</v>
      </c>
      <c r="G352" s="2" t="s">
        <v>302</v>
      </c>
      <c r="H352" s="71"/>
      <c r="I352" s="51"/>
      <c r="J352" s="58"/>
      <c r="K352" s="2"/>
    </row>
    <row r="353" spans="1:14" x14ac:dyDescent="0.2">
      <c r="A353" s="2" t="s">
        <v>636</v>
      </c>
      <c r="B353" s="2" t="s">
        <v>637</v>
      </c>
      <c r="C353" s="2">
        <v>1080</v>
      </c>
      <c r="D353" s="2">
        <v>36916</v>
      </c>
      <c r="E353" s="2" t="s">
        <v>296</v>
      </c>
      <c r="F353" s="2" t="s">
        <v>293</v>
      </c>
      <c r="G353" s="2" t="s">
        <v>301</v>
      </c>
      <c r="H353" s="71"/>
      <c r="I353" s="52"/>
      <c r="J353" s="59"/>
      <c r="K353" s="63"/>
      <c r="L353" s="45"/>
      <c r="M353" s="45"/>
    </row>
    <row r="354" spans="1:14" x14ac:dyDescent="0.2">
      <c r="A354" s="2" t="s">
        <v>398</v>
      </c>
      <c r="B354" s="2" t="s">
        <v>399</v>
      </c>
      <c r="C354" s="2">
        <v>90</v>
      </c>
      <c r="D354" s="2">
        <v>19985</v>
      </c>
      <c r="E354" s="2" t="s">
        <v>296</v>
      </c>
      <c r="F354" s="2" t="s">
        <v>293</v>
      </c>
      <c r="G354" s="2" t="s">
        <v>301</v>
      </c>
      <c r="H354" s="71"/>
      <c r="I354" s="51"/>
      <c r="J354" s="58"/>
      <c r="K354" s="63"/>
      <c r="L354" s="45"/>
      <c r="M354" s="45"/>
    </row>
    <row r="355" spans="1:14" x14ac:dyDescent="0.2">
      <c r="A355" s="2" t="s">
        <v>285</v>
      </c>
      <c r="B355" s="2" t="s">
        <v>249</v>
      </c>
      <c r="C355" s="2">
        <v>90</v>
      </c>
      <c r="D355" s="2">
        <v>40558</v>
      </c>
      <c r="E355" s="2" t="s">
        <v>296</v>
      </c>
      <c r="F355" s="2" t="s">
        <v>293</v>
      </c>
      <c r="G355" s="2" t="s">
        <v>301</v>
      </c>
      <c r="H355" s="72"/>
      <c r="I355" s="51"/>
      <c r="J355" s="58"/>
      <c r="K355" s="2"/>
    </row>
    <row r="356" spans="1:14" s="66" customFormat="1" x14ac:dyDescent="0.2">
      <c r="A356" s="143" t="s">
        <v>330</v>
      </c>
      <c r="B356" s="143"/>
      <c r="C356" s="144">
        <v>11280</v>
      </c>
      <c r="D356" s="145">
        <v>35263</v>
      </c>
      <c r="E356" s="129"/>
      <c r="F356" s="129"/>
      <c r="G356" s="129"/>
      <c r="H356" s="129">
        <v>55</v>
      </c>
      <c r="I356" s="146"/>
      <c r="J356" s="147"/>
      <c r="K356" s="65"/>
    </row>
    <row r="357" spans="1:14" s="1" customFormat="1" x14ac:dyDescent="0.2">
      <c r="A357" s="2" t="s">
        <v>148</v>
      </c>
      <c r="B357" s="2" t="s">
        <v>149</v>
      </c>
      <c r="C357" s="2">
        <v>700</v>
      </c>
      <c r="D357" s="2">
        <v>61550</v>
      </c>
      <c r="E357" s="2" t="s">
        <v>303</v>
      </c>
      <c r="F357" s="2" t="s">
        <v>295</v>
      </c>
      <c r="G357" s="2" t="s">
        <v>293</v>
      </c>
      <c r="H357" s="70"/>
      <c r="I357" s="47" t="s">
        <v>293</v>
      </c>
      <c r="J357" s="56">
        <f>6/35</f>
        <v>0.17142857142857143</v>
      </c>
      <c r="K357" s="2"/>
      <c r="L357" s="7"/>
      <c r="M357" s="7"/>
      <c r="N357" s="7"/>
    </row>
    <row r="358" spans="1:14" x14ac:dyDescent="0.2">
      <c r="A358" s="2" t="s">
        <v>564</v>
      </c>
      <c r="B358" s="2" t="s">
        <v>565</v>
      </c>
      <c r="C358" s="2">
        <v>30</v>
      </c>
      <c r="D358" s="2">
        <v>32878</v>
      </c>
      <c r="E358" s="2" t="s">
        <v>296</v>
      </c>
      <c r="F358" s="2" t="s">
        <v>293</v>
      </c>
      <c r="G358" s="2" t="s">
        <v>306</v>
      </c>
      <c r="H358" s="71"/>
      <c r="I358" s="47" t="s">
        <v>667</v>
      </c>
      <c r="J358" s="56">
        <f>27/35</f>
        <v>0.77142857142857146</v>
      </c>
      <c r="K358" s="63"/>
      <c r="L358" s="45"/>
      <c r="M358" s="45"/>
    </row>
    <row r="359" spans="1:14" x14ac:dyDescent="0.2">
      <c r="A359" s="2" t="s">
        <v>518</v>
      </c>
      <c r="B359" s="2" t="s">
        <v>519</v>
      </c>
      <c r="C359" s="2">
        <v>530</v>
      </c>
      <c r="D359" s="2">
        <v>29828</v>
      </c>
      <c r="E359" s="2" t="s">
        <v>296</v>
      </c>
      <c r="F359" s="2" t="s">
        <v>293</v>
      </c>
      <c r="G359" s="2" t="s">
        <v>301</v>
      </c>
      <c r="H359" s="71"/>
      <c r="I359" s="47" t="s">
        <v>674</v>
      </c>
      <c r="J359" s="56">
        <f>2/35</f>
        <v>5.7142857142857141E-2</v>
      </c>
      <c r="K359" s="63"/>
      <c r="L359" s="45"/>
      <c r="M359" s="45"/>
    </row>
    <row r="360" spans="1:14" x14ac:dyDescent="0.2">
      <c r="A360" s="2" t="s">
        <v>432</v>
      </c>
      <c r="B360" s="2" t="s">
        <v>433</v>
      </c>
      <c r="C360" s="2">
        <v>70</v>
      </c>
      <c r="D360" s="2">
        <v>23985</v>
      </c>
      <c r="E360" s="2" t="s">
        <v>304</v>
      </c>
      <c r="F360" s="2" t="s">
        <v>293</v>
      </c>
      <c r="G360" s="2" t="s">
        <v>302</v>
      </c>
      <c r="H360" s="71"/>
      <c r="I360" s="50"/>
      <c r="J360" s="57"/>
      <c r="K360" s="63"/>
      <c r="L360" s="45"/>
      <c r="M360" s="45"/>
    </row>
    <row r="361" spans="1:14" x14ac:dyDescent="0.2">
      <c r="A361" s="2" t="s">
        <v>434</v>
      </c>
      <c r="B361" s="2" t="s">
        <v>435</v>
      </c>
      <c r="C361" s="2">
        <v>160</v>
      </c>
      <c r="D361" s="2">
        <v>24513</v>
      </c>
      <c r="E361" s="2" t="s">
        <v>304</v>
      </c>
      <c r="F361" s="2" t="s">
        <v>293</v>
      </c>
      <c r="G361" s="2" t="s">
        <v>302</v>
      </c>
      <c r="H361" s="71"/>
      <c r="I361" s="51"/>
      <c r="J361" s="58"/>
      <c r="K361" s="63"/>
      <c r="L361" s="45"/>
      <c r="M361" s="45"/>
    </row>
    <row r="362" spans="1:14" x14ac:dyDescent="0.2">
      <c r="A362" s="2" t="s">
        <v>648</v>
      </c>
      <c r="B362" s="2" t="s">
        <v>649</v>
      </c>
      <c r="C362" s="2">
        <v>250</v>
      </c>
      <c r="D362" s="2">
        <v>37539</v>
      </c>
      <c r="E362" s="2" t="s">
        <v>296</v>
      </c>
      <c r="F362" s="2" t="s">
        <v>293</v>
      </c>
      <c r="G362" s="2" t="s">
        <v>301</v>
      </c>
      <c r="H362" s="71"/>
      <c r="I362" s="51"/>
      <c r="J362" s="58"/>
      <c r="K362" s="63"/>
      <c r="L362" s="45"/>
      <c r="M362" s="45"/>
    </row>
    <row r="363" spans="1:14" x14ac:dyDescent="0.2">
      <c r="A363" s="2" t="s">
        <v>250</v>
      </c>
      <c r="B363" s="2" t="s">
        <v>251</v>
      </c>
      <c r="C363" s="2">
        <v>20</v>
      </c>
      <c r="D363" s="2">
        <v>49660</v>
      </c>
      <c r="E363" s="2" t="s">
        <v>296</v>
      </c>
      <c r="F363" s="2" t="s">
        <v>293</v>
      </c>
      <c r="G363" s="2" t="s">
        <v>301</v>
      </c>
      <c r="H363" s="71"/>
      <c r="I363" s="51"/>
      <c r="J363" s="58"/>
      <c r="K363" s="2"/>
    </row>
    <row r="364" spans="1:14" x14ac:dyDescent="0.2">
      <c r="A364" s="2" t="s">
        <v>594</v>
      </c>
      <c r="B364" s="2" t="s">
        <v>595</v>
      </c>
      <c r="C364" s="2">
        <v>160</v>
      </c>
      <c r="D364" s="2">
        <v>34588</v>
      </c>
      <c r="E364" s="2" t="s">
        <v>296</v>
      </c>
      <c r="F364" s="2" t="s">
        <v>293</v>
      </c>
      <c r="G364" s="2" t="s">
        <v>301</v>
      </c>
      <c r="H364" s="71"/>
      <c r="I364" s="51"/>
      <c r="J364" s="58"/>
      <c r="K364" s="63"/>
      <c r="L364" s="45"/>
      <c r="M364" s="45"/>
    </row>
    <row r="365" spans="1:14" ht="13.5" customHeight="1" x14ac:dyDescent="0.2">
      <c r="A365" s="2" t="s">
        <v>612</v>
      </c>
      <c r="B365" s="2" t="s">
        <v>613</v>
      </c>
      <c r="C365" s="2">
        <v>320</v>
      </c>
      <c r="D365" s="2">
        <v>35680</v>
      </c>
      <c r="E365" s="2" t="s">
        <v>296</v>
      </c>
      <c r="F365" s="2" t="s">
        <v>293</v>
      </c>
      <c r="G365" s="2" t="s">
        <v>301</v>
      </c>
      <c r="H365" s="71"/>
      <c r="I365" s="51"/>
      <c r="J365" s="58"/>
      <c r="K365" s="63"/>
      <c r="L365" s="45"/>
      <c r="M365" s="45"/>
    </row>
    <row r="366" spans="1:14" x14ac:dyDescent="0.2">
      <c r="A366" s="2" t="s">
        <v>634</v>
      </c>
      <c r="B366" s="2" t="s">
        <v>635</v>
      </c>
      <c r="C366" s="2">
        <v>630</v>
      </c>
      <c r="D366" s="2">
        <v>36872</v>
      </c>
      <c r="E366" s="2" t="s">
        <v>296</v>
      </c>
      <c r="F366" s="2" t="s">
        <v>293</v>
      </c>
      <c r="G366" s="2" t="s">
        <v>302</v>
      </c>
      <c r="H366" s="71"/>
      <c r="I366" s="51"/>
      <c r="J366" s="58"/>
      <c r="K366" s="63"/>
      <c r="L366" s="45"/>
      <c r="M366" s="45"/>
    </row>
    <row r="367" spans="1:14" x14ac:dyDescent="0.2">
      <c r="A367" s="2" t="s">
        <v>632</v>
      </c>
      <c r="B367" s="2" t="s">
        <v>633</v>
      </c>
      <c r="C367" s="2">
        <v>30</v>
      </c>
      <c r="D367" s="2">
        <v>36835</v>
      </c>
      <c r="E367" s="2" t="s">
        <v>296</v>
      </c>
      <c r="F367" s="2" t="s">
        <v>293</v>
      </c>
      <c r="G367" s="2" t="s">
        <v>301</v>
      </c>
      <c r="H367" s="71"/>
      <c r="I367" s="51"/>
      <c r="J367" s="58"/>
      <c r="K367" s="63"/>
      <c r="L367" s="45"/>
      <c r="M367" s="45"/>
      <c r="N367" s="1"/>
    </row>
    <row r="368" spans="1:14" x14ac:dyDescent="0.2">
      <c r="A368" s="2" t="s">
        <v>252</v>
      </c>
      <c r="B368" s="2" t="s">
        <v>253</v>
      </c>
      <c r="C368" s="2">
        <v>200</v>
      </c>
      <c r="D368" s="2">
        <v>46383</v>
      </c>
      <c r="E368" s="2" t="s">
        <v>296</v>
      </c>
      <c r="F368" s="2" t="s">
        <v>293</v>
      </c>
      <c r="G368" s="2" t="s">
        <v>302</v>
      </c>
      <c r="H368" s="71"/>
      <c r="I368" s="52"/>
      <c r="J368" s="59"/>
      <c r="K368" s="2"/>
    </row>
    <row r="369" spans="1:14" s="1" customFormat="1" x14ac:dyDescent="0.2">
      <c r="A369" s="2" t="s">
        <v>624</v>
      </c>
      <c r="B369" s="2" t="s">
        <v>625</v>
      </c>
      <c r="C369" s="2">
        <v>480</v>
      </c>
      <c r="D369" s="2">
        <v>36487</v>
      </c>
      <c r="E369" s="2" t="s">
        <v>296</v>
      </c>
      <c r="F369" s="2" t="s">
        <v>305</v>
      </c>
      <c r="G369" s="2" t="s">
        <v>301</v>
      </c>
      <c r="H369" s="71"/>
      <c r="I369" s="51"/>
      <c r="J369" s="58"/>
      <c r="K369" s="63"/>
      <c r="L369" s="45"/>
      <c r="M369" s="45"/>
      <c r="N369" s="7"/>
    </row>
    <row r="370" spans="1:14" x14ac:dyDescent="0.2">
      <c r="A370" s="2" t="s">
        <v>286</v>
      </c>
      <c r="B370" s="2" t="s">
        <v>287</v>
      </c>
      <c r="C370" s="2">
        <v>110</v>
      </c>
      <c r="D370" s="2">
        <v>38793</v>
      </c>
      <c r="E370" s="2" t="s">
        <v>296</v>
      </c>
      <c r="F370" s="2" t="s">
        <v>293</v>
      </c>
      <c r="G370" s="2" t="s">
        <v>301</v>
      </c>
      <c r="H370" s="71"/>
      <c r="I370" s="51"/>
      <c r="J370" s="58"/>
      <c r="K370" s="2"/>
    </row>
    <row r="371" spans="1:14" x14ac:dyDescent="0.2">
      <c r="A371" s="2" t="s">
        <v>570</v>
      </c>
      <c r="B371" s="2" t="s">
        <v>571</v>
      </c>
      <c r="C371" s="2">
        <v>40</v>
      </c>
      <c r="D371" s="2">
        <v>33014</v>
      </c>
      <c r="E371" s="2" t="s">
        <v>303</v>
      </c>
      <c r="F371" s="2" t="s">
        <v>293</v>
      </c>
      <c r="G371" s="2" t="s">
        <v>293</v>
      </c>
      <c r="H371" s="71"/>
      <c r="I371" s="51"/>
      <c r="J371" s="58"/>
      <c r="K371" s="63"/>
      <c r="L371" s="45"/>
      <c r="M371" s="45"/>
    </row>
    <row r="372" spans="1:14" x14ac:dyDescent="0.2">
      <c r="A372" s="2" t="s">
        <v>506</v>
      </c>
      <c r="B372" s="2" t="s">
        <v>507</v>
      </c>
      <c r="C372" s="2">
        <v>140</v>
      </c>
      <c r="D372" s="2">
        <v>29163</v>
      </c>
      <c r="E372" s="2" t="s">
        <v>296</v>
      </c>
      <c r="F372" s="2" t="s">
        <v>293</v>
      </c>
      <c r="G372" s="2" t="s">
        <v>301</v>
      </c>
      <c r="H372" s="71"/>
      <c r="I372" s="52"/>
      <c r="J372" s="59"/>
      <c r="K372" s="63"/>
      <c r="L372" s="45"/>
      <c r="M372" s="45"/>
    </row>
    <row r="373" spans="1:14" x14ac:dyDescent="0.2">
      <c r="A373" s="2" t="s">
        <v>502</v>
      </c>
      <c r="B373" s="2" t="s">
        <v>503</v>
      </c>
      <c r="C373" s="2">
        <v>80</v>
      </c>
      <c r="D373" s="2">
        <v>29051</v>
      </c>
      <c r="E373" s="2" t="s">
        <v>296</v>
      </c>
      <c r="F373" s="2" t="s">
        <v>293</v>
      </c>
      <c r="G373" s="2" t="s">
        <v>306</v>
      </c>
      <c r="H373" s="71"/>
      <c r="I373" s="51"/>
      <c r="J373" s="58"/>
      <c r="K373" s="63"/>
      <c r="L373" s="45"/>
      <c r="M373" s="45"/>
    </row>
    <row r="374" spans="1:14" x14ac:dyDescent="0.2">
      <c r="A374" s="2" t="s">
        <v>426</v>
      </c>
      <c r="B374" s="2" t="s">
        <v>427</v>
      </c>
      <c r="C374" s="2">
        <v>90</v>
      </c>
      <c r="D374" s="2">
        <v>23692</v>
      </c>
      <c r="E374" s="2" t="s">
        <v>304</v>
      </c>
      <c r="F374" s="2" t="s">
        <v>293</v>
      </c>
      <c r="G374" s="2" t="s">
        <v>306</v>
      </c>
      <c r="H374" s="71"/>
      <c r="I374" s="51"/>
      <c r="J374" s="58"/>
      <c r="K374" s="63"/>
      <c r="L374" s="45"/>
      <c r="M374" s="45"/>
    </row>
    <row r="375" spans="1:14" x14ac:dyDescent="0.2">
      <c r="A375" s="2" t="s">
        <v>554</v>
      </c>
      <c r="B375" s="2" t="s">
        <v>555</v>
      </c>
      <c r="C375" s="2">
        <v>210</v>
      </c>
      <c r="D375" s="2">
        <v>31893</v>
      </c>
      <c r="E375" s="2" t="s">
        <v>296</v>
      </c>
      <c r="F375" s="2" t="s">
        <v>293</v>
      </c>
      <c r="G375" s="2" t="s">
        <v>306</v>
      </c>
      <c r="H375" s="71"/>
      <c r="I375" s="51"/>
      <c r="J375" s="58"/>
      <c r="K375" s="63"/>
      <c r="L375" s="45"/>
      <c r="M375" s="45"/>
    </row>
    <row r="376" spans="1:14" x14ac:dyDescent="0.2">
      <c r="A376" s="2" t="s">
        <v>150</v>
      </c>
      <c r="B376" s="2" t="s">
        <v>151</v>
      </c>
      <c r="C376" s="2">
        <v>60</v>
      </c>
      <c r="D376" s="2">
        <v>42896</v>
      </c>
      <c r="E376" s="2" t="s">
        <v>296</v>
      </c>
      <c r="F376" s="2" t="s">
        <v>293</v>
      </c>
      <c r="G376" s="2" t="s">
        <v>302</v>
      </c>
      <c r="H376" s="71"/>
      <c r="I376" s="51"/>
      <c r="J376" s="58"/>
      <c r="K376" s="2"/>
    </row>
    <row r="377" spans="1:14" x14ac:dyDescent="0.2">
      <c r="A377" s="2" t="s">
        <v>600</v>
      </c>
      <c r="B377" s="2" t="s">
        <v>601</v>
      </c>
      <c r="C377" s="2">
        <v>20</v>
      </c>
      <c r="D377" s="2">
        <v>34983</v>
      </c>
      <c r="E377" s="2" t="s">
        <v>296</v>
      </c>
      <c r="F377" s="2" t="s">
        <v>293</v>
      </c>
      <c r="G377" s="2" t="s">
        <v>301</v>
      </c>
      <c r="H377" s="71"/>
      <c r="I377" s="51"/>
      <c r="J377" s="58"/>
      <c r="K377" s="63"/>
      <c r="L377" s="45"/>
      <c r="M377" s="45"/>
    </row>
    <row r="378" spans="1:14" x14ac:dyDescent="0.2">
      <c r="A378" s="2" t="s">
        <v>468</v>
      </c>
      <c r="B378" s="2" t="s">
        <v>469</v>
      </c>
      <c r="C378" s="2">
        <v>30</v>
      </c>
      <c r="D378" s="2">
        <v>27416</v>
      </c>
      <c r="E378" s="2" t="s">
        <v>296</v>
      </c>
      <c r="F378" s="2" t="s">
        <v>293</v>
      </c>
      <c r="G378" s="2" t="s">
        <v>301</v>
      </c>
      <c r="H378" s="71"/>
      <c r="I378" s="51"/>
      <c r="J378" s="58"/>
      <c r="K378" s="63"/>
      <c r="L378" s="45"/>
      <c r="M378" s="45"/>
    </row>
    <row r="379" spans="1:14" x14ac:dyDescent="0.2">
      <c r="A379" s="2" t="s">
        <v>504</v>
      </c>
      <c r="B379" s="2" t="s">
        <v>505</v>
      </c>
      <c r="C379" s="2">
        <v>40</v>
      </c>
      <c r="D379" s="2">
        <v>29091</v>
      </c>
      <c r="E379" s="2" t="s">
        <v>304</v>
      </c>
      <c r="F379" s="2" t="s">
        <v>293</v>
      </c>
      <c r="G379" s="2" t="s">
        <v>301</v>
      </c>
      <c r="H379" s="71"/>
      <c r="I379" s="51"/>
      <c r="J379" s="58"/>
      <c r="K379" s="63"/>
      <c r="L379" s="45"/>
      <c r="M379" s="45"/>
    </row>
    <row r="380" spans="1:14" x14ac:dyDescent="0.2">
      <c r="A380" s="2" t="s">
        <v>540</v>
      </c>
      <c r="B380" s="2" t="s">
        <v>541</v>
      </c>
      <c r="C380" s="2">
        <v>60</v>
      </c>
      <c r="D380" s="2">
        <v>31637</v>
      </c>
      <c r="E380" s="2" t="s">
        <v>296</v>
      </c>
      <c r="F380" s="2" t="s">
        <v>293</v>
      </c>
      <c r="G380" s="2" t="s">
        <v>301</v>
      </c>
      <c r="H380" s="71"/>
      <c r="I380" s="51"/>
      <c r="J380" s="58"/>
      <c r="K380" s="63"/>
      <c r="L380" s="45"/>
      <c r="M380" s="45"/>
    </row>
    <row r="381" spans="1:14" x14ac:dyDescent="0.2">
      <c r="A381" s="2" t="s">
        <v>534</v>
      </c>
      <c r="B381" s="2" t="s">
        <v>535</v>
      </c>
      <c r="C381" s="2">
        <v>30</v>
      </c>
      <c r="D381" s="2">
        <v>30780</v>
      </c>
      <c r="E381" s="2" t="s">
        <v>296</v>
      </c>
      <c r="F381" s="2" t="s">
        <v>293</v>
      </c>
      <c r="G381" s="2" t="s">
        <v>306</v>
      </c>
      <c r="H381" s="71"/>
      <c r="I381" s="51"/>
      <c r="J381" s="58"/>
      <c r="K381" s="63"/>
      <c r="L381" s="45"/>
      <c r="M381" s="45"/>
    </row>
    <row r="382" spans="1:14" s="1" customFormat="1" x14ac:dyDescent="0.2">
      <c r="A382" s="2" t="s">
        <v>152</v>
      </c>
      <c r="B382" s="2" t="s">
        <v>153</v>
      </c>
      <c r="C382" s="2">
        <v>730</v>
      </c>
      <c r="D382" s="2">
        <v>42277</v>
      </c>
      <c r="E382" s="2" t="s">
        <v>296</v>
      </c>
      <c r="F382" s="2" t="s">
        <v>293</v>
      </c>
      <c r="G382" s="2" t="s">
        <v>301</v>
      </c>
      <c r="H382" s="71"/>
      <c r="I382" s="51"/>
      <c r="J382" s="58"/>
      <c r="K382" s="2"/>
      <c r="L382" s="7"/>
      <c r="M382" s="7"/>
      <c r="N382" s="7"/>
    </row>
    <row r="383" spans="1:14" x14ac:dyDescent="0.2">
      <c r="A383" s="2" t="s">
        <v>544</v>
      </c>
      <c r="B383" s="2" t="s">
        <v>545</v>
      </c>
      <c r="C383" s="2">
        <v>60</v>
      </c>
      <c r="D383" s="2">
        <v>31666</v>
      </c>
      <c r="E383" s="2" t="s">
        <v>296</v>
      </c>
      <c r="F383" s="2" t="s">
        <v>293</v>
      </c>
      <c r="G383" s="2" t="s">
        <v>301</v>
      </c>
      <c r="H383" s="71"/>
      <c r="I383" s="51"/>
      <c r="J383" s="58"/>
      <c r="K383" s="63"/>
      <c r="L383" s="45"/>
      <c r="M383" s="45"/>
    </row>
    <row r="384" spans="1:14" x14ac:dyDescent="0.2">
      <c r="A384" s="2" t="s">
        <v>580</v>
      </c>
      <c r="B384" s="2" t="s">
        <v>581</v>
      </c>
      <c r="C384" s="2">
        <v>30</v>
      </c>
      <c r="D384" s="2">
        <v>33336</v>
      </c>
      <c r="E384" s="2" t="s">
        <v>296</v>
      </c>
      <c r="F384" s="2" t="s">
        <v>293</v>
      </c>
      <c r="G384" s="2" t="s">
        <v>302</v>
      </c>
      <c r="H384" s="71"/>
      <c r="I384" s="51"/>
      <c r="J384" s="58"/>
      <c r="K384" s="63"/>
      <c r="L384" s="45"/>
      <c r="M384" s="45"/>
    </row>
    <row r="385" spans="1:14" x14ac:dyDescent="0.2">
      <c r="A385" s="2" t="s">
        <v>494</v>
      </c>
      <c r="B385" s="2" t="s">
        <v>495</v>
      </c>
      <c r="C385" s="2">
        <v>240</v>
      </c>
      <c r="D385" s="2">
        <v>28929</v>
      </c>
      <c r="E385" s="2" t="s">
        <v>296</v>
      </c>
      <c r="F385" s="2" t="s">
        <v>293</v>
      </c>
      <c r="G385" s="2" t="s">
        <v>301</v>
      </c>
      <c r="H385" s="71"/>
      <c r="I385" s="51"/>
      <c r="J385" s="58"/>
      <c r="K385" s="63"/>
      <c r="L385" s="45"/>
      <c r="M385" s="45"/>
    </row>
    <row r="386" spans="1:14" x14ac:dyDescent="0.2">
      <c r="A386" s="2" t="s">
        <v>458</v>
      </c>
      <c r="B386" s="2" t="s">
        <v>459</v>
      </c>
      <c r="C386" s="2">
        <v>240</v>
      </c>
      <c r="D386" s="2">
        <v>27143</v>
      </c>
      <c r="E386" s="2" t="s">
        <v>296</v>
      </c>
      <c r="F386" s="2" t="s">
        <v>293</v>
      </c>
      <c r="G386" s="2" t="s">
        <v>301</v>
      </c>
      <c r="H386" s="71"/>
      <c r="I386" s="52"/>
      <c r="J386" s="59"/>
      <c r="K386" s="63"/>
      <c r="L386" s="45"/>
      <c r="M386" s="45"/>
    </row>
    <row r="387" spans="1:14" x14ac:dyDescent="0.2">
      <c r="A387" s="2" t="s">
        <v>410</v>
      </c>
      <c r="B387" s="2" t="s">
        <v>411</v>
      </c>
      <c r="C387" s="2">
        <v>100</v>
      </c>
      <c r="D387" s="2">
        <v>21455</v>
      </c>
      <c r="E387" s="2" t="s">
        <v>296</v>
      </c>
      <c r="F387" s="2" t="s">
        <v>293</v>
      </c>
      <c r="G387" s="2" t="s">
        <v>306</v>
      </c>
      <c r="H387" s="71"/>
      <c r="I387" s="51"/>
      <c r="J387" s="58"/>
      <c r="K387" s="63"/>
      <c r="L387" s="45"/>
      <c r="M387" s="45"/>
    </row>
    <row r="388" spans="1:14" x14ac:dyDescent="0.2">
      <c r="A388" s="2" t="s">
        <v>474</v>
      </c>
      <c r="B388" s="2" t="s">
        <v>475</v>
      </c>
      <c r="C388" s="2">
        <v>30</v>
      </c>
      <c r="D388" s="2">
        <v>27684</v>
      </c>
      <c r="E388" s="2" t="s">
        <v>304</v>
      </c>
      <c r="F388" s="2" t="s">
        <v>293</v>
      </c>
      <c r="G388" s="2" t="s">
        <v>301</v>
      </c>
      <c r="H388" s="71"/>
      <c r="I388" s="51"/>
      <c r="J388" s="58"/>
      <c r="K388" s="63"/>
      <c r="L388" s="45"/>
      <c r="M388" s="45"/>
      <c r="N388" s="1"/>
    </row>
    <row r="389" spans="1:14" x14ac:dyDescent="0.2">
      <c r="A389" s="2" t="s">
        <v>496</v>
      </c>
      <c r="B389" s="2" t="s">
        <v>497</v>
      </c>
      <c r="C389" s="2">
        <v>20</v>
      </c>
      <c r="D389" s="2">
        <v>28982</v>
      </c>
      <c r="E389" s="2" t="s">
        <v>296</v>
      </c>
      <c r="F389" s="2" t="s">
        <v>293</v>
      </c>
      <c r="G389" s="2" t="s">
        <v>302</v>
      </c>
      <c r="H389" s="71"/>
      <c r="I389" s="51"/>
      <c r="J389" s="58"/>
      <c r="K389" s="63"/>
      <c r="L389" s="45"/>
      <c r="M389" s="45"/>
    </row>
    <row r="390" spans="1:14" x14ac:dyDescent="0.2">
      <c r="A390" s="2" t="s">
        <v>448</v>
      </c>
      <c r="B390" s="2" t="s">
        <v>449</v>
      </c>
      <c r="C390" s="2">
        <v>160</v>
      </c>
      <c r="D390" s="2">
        <v>25626</v>
      </c>
      <c r="E390" s="2" t="s">
        <v>304</v>
      </c>
      <c r="F390" s="2" t="s">
        <v>293</v>
      </c>
      <c r="G390" s="2" t="s">
        <v>306</v>
      </c>
      <c r="H390" s="71"/>
      <c r="I390" s="52"/>
      <c r="J390" s="59"/>
      <c r="K390" s="63"/>
      <c r="L390" s="45"/>
      <c r="M390" s="45"/>
    </row>
    <row r="391" spans="1:14" x14ac:dyDescent="0.2">
      <c r="A391" s="2" t="s">
        <v>450</v>
      </c>
      <c r="B391" s="2" t="s">
        <v>451</v>
      </c>
      <c r="C391" s="2">
        <v>1150</v>
      </c>
      <c r="D391" s="2">
        <v>25640</v>
      </c>
      <c r="E391" s="2" t="s">
        <v>296</v>
      </c>
      <c r="F391" s="2" t="s">
        <v>293</v>
      </c>
      <c r="G391" s="2" t="s">
        <v>301</v>
      </c>
      <c r="H391" s="72"/>
      <c r="I391" s="51"/>
      <c r="J391" s="58"/>
      <c r="K391" s="63"/>
      <c r="L391" s="45"/>
      <c r="M391" s="45"/>
    </row>
    <row r="392" spans="1:14" s="66" customFormat="1" x14ac:dyDescent="0.2">
      <c r="A392" s="143" t="s">
        <v>331</v>
      </c>
      <c r="B392" s="143"/>
      <c r="C392" s="144">
        <v>6410</v>
      </c>
      <c r="D392" s="145">
        <v>32214</v>
      </c>
      <c r="E392" s="129"/>
      <c r="F392" s="129"/>
      <c r="G392" s="129"/>
      <c r="H392" s="129">
        <v>84</v>
      </c>
      <c r="I392" s="146"/>
      <c r="J392" s="147"/>
      <c r="K392" s="65"/>
    </row>
    <row r="393" spans="1:14" x14ac:dyDescent="0.2">
      <c r="A393" s="2" t="s">
        <v>154</v>
      </c>
      <c r="B393" s="2" t="s">
        <v>155</v>
      </c>
      <c r="C393" s="2">
        <v>110</v>
      </c>
      <c r="D393" s="2">
        <v>47720</v>
      </c>
      <c r="E393" s="2" t="s">
        <v>296</v>
      </c>
      <c r="F393" s="2" t="s">
        <v>295</v>
      </c>
      <c r="G393" s="2" t="s">
        <v>293</v>
      </c>
      <c r="H393" s="70"/>
      <c r="I393" s="47" t="s">
        <v>293</v>
      </c>
      <c r="J393" s="56">
        <f>7/14</f>
        <v>0.5</v>
      </c>
      <c r="K393" s="2"/>
    </row>
    <row r="394" spans="1:14" x14ac:dyDescent="0.2">
      <c r="A394" s="2" t="s">
        <v>156</v>
      </c>
      <c r="B394" s="2" t="s">
        <v>157</v>
      </c>
      <c r="C394" s="2">
        <v>180</v>
      </c>
      <c r="D394" s="2">
        <v>56732</v>
      </c>
      <c r="E394" s="2" t="s">
        <v>296</v>
      </c>
      <c r="F394" s="2" t="s">
        <v>295</v>
      </c>
      <c r="G394" s="2" t="s">
        <v>293</v>
      </c>
      <c r="H394" s="71"/>
      <c r="I394" s="47" t="s">
        <v>667</v>
      </c>
      <c r="J394" s="56">
        <f>7/14</f>
        <v>0.5</v>
      </c>
      <c r="K394" s="2"/>
    </row>
    <row r="395" spans="1:14" x14ac:dyDescent="0.2">
      <c r="A395" s="2" t="s">
        <v>516</v>
      </c>
      <c r="B395" s="2" t="s">
        <v>517</v>
      </c>
      <c r="C395" s="2">
        <v>120</v>
      </c>
      <c r="D395" s="2">
        <v>29802</v>
      </c>
      <c r="E395" s="2" t="s">
        <v>296</v>
      </c>
      <c r="F395" s="2" t="s">
        <v>293</v>
      </c>
      <c r="G395" s="2" t="s">
        <v>301</v>
      </c>
      <c r="H395" s="71"/>
      <c r="I395" s="50"/>
      <c r="J395" s="57"/>
      <c r="K395" s="63"/>
      <c r="L395" s="45"/>
      <c r="M395" s="45"/>
    </row>
    <row r="396" spans="1:14" x14ac:dyDescent="0.2">
      <c r="A396" s="2" t="s">
        <v>456</v>
      </c>
      <c r="B396" s="2" t="s">
        <v>457</v>
      </c>
      <c r="C396" s="2">
        <v>130</v>
      </c>
      <c r="D396" s="2">
        <v>27116</v>
      </c>
      <c r="E396" s="2" t="s">
        <v>296</v>
      </c>
      <c r="F396" s="2" t="s">
        <v>293</v>
      </c>
      <c r="G396" s="2" t="s">
        <v>301</v>
      </c>
      <c r="H396" s="71"/>
      <c r="I396" s="51"/>
      <c r="J396" s="58"/>
      <c r="K396" s="63"/>
      <c r="L396" s="45"/>
      <c r="M396" s="45"/>
    </row>
    <row r="397" spans="1:14" x14ac:dyDescent="0.2">
      <c r="A397" s="2" t="s">
        <v>614</v>
      </c>
      <c r="B397" s="2" t="s">
        <v>615</v>
      </c>
      <c r="C397" s="2">
        <v>120</v>
      </c>
      <c r="D397" s="2">
        <v>35773</v>
      </c>
      <c r="E397" s="2" t="s">
        <v>296</v>
      </c>
      <c r="F397" s="2" t="s">
        <v>293</v>
      </c>
      <c r="G397" s="2" t="s">
        <v>306</v>
      </c>
      <c r="H397" s="71"/>
      <c r="I397" s="51"/>
      <c r="J397" s="58"/>
      <c r="K397" s="63"/>
      <c r="L397" s="45"/>
      <c r="M397" s="45"/>
    </row>
    <row r="398" spans="1:14" x14ac:dyDescent="0.2">
      <c r="A398" s="2" t="s">
        <v>626</v>
      </c>
      <c r="B398" s="2" t="s">
        <v>627</v>
      </c>
      <c r="C398" s="2">
        <v>1580</v>
      </c>
      <c r="D398" s="2">
        <v>36502</v>
      </c>
      <c r="E398" s="2" t="s">
        <v>296</v>
      </c>
      <c r="F398" s="2" t="s">
        <v>295</v>
      </c>
      <c r="G398" s="2" t="s">
        <v>306</v>
      </c>
      <c r="H398" s="71"/>
      <c r="I398" s="51"/>
      <c r="J398" s="58"/>
      <c r="K398" s="63"/>
      <c r="L398" s="45"/>
      <c r="M398" s="45"/>
    </row>
    <row r="399" spans="1:14" x14ac:dyDescent="0.2">
      <c r="A399" s="2" t="s">
        <v>532</v>
      </c>
      <c r="B399" s="2" t="s">
        <v>533</v>
      </c>
      <c r="C399" s="2">
        <v>520</v>
      </c>
      <c r="D399" s="2">
        <v>30541</v>
      </c>
      <c r="E399" s="2" t="s">
        <v>296</v>
      </c>
      <c r="F399" s="2" t="s">
        <v>293</v>
      </c>
      <c r="G399" s="2" t="s">
        <v>306</v>
      </c>
      <c r="H399" s="71"/>
      <c r="I399" s="51"/>
      <c r="J399" s="58"/>
      <c r="K399" s="63"/>
      <c r="L399" s="45"/>
      <c r="M399" s="45"/>
    </row>
    <row r="400" spans="1:14" x14ac:dyDescent="0.2">
      <c r="A400" s="2" t="s">
        <v>368</v>
      </c>
      <c r="B400" s="2" t="s">
        <v>369</v>
      </c>
      <c r="C400" s="2">
        <v>150</v>
      </c>
      <c r="D400" s="2">
        <v>17939</v>
      </c>
      <c r="E400" s="2" t="s">
        <v>304</v>
      </c>
      <c r="F400" s="2" t="s">
        <v>293</v>
      </c>
      <c r="G400" s="2" t="s">
        <v>306</v>
      </c>
      <c r="H400" s="71"/>
      <c r="I400" s="51"/>
      <c r="J400" s="58"/>
      <c r="K400" s="63"/>
      <c r="L400" s="45"/>
      <c r="M400" s="45"/>
    </row>
    <row r="401" spans="1:14" x14ac:dyDescent="0.2">
      <c r="A401" s="2" t="s">
        <v>386</v>
      </c>
      <c r="B401" s="2" t="s">
        <v>387</v>
      </c>
      <c r="C401" s="2">
        <v>20</v>
      </c>
      <c r="D401" s="2">
        <v>19466</v>
      </c>
      <c r="E401" s="2" t="s">
        <v>304</v>
      </c>
      <c r="F401" s="2" t="s">
        <v>293</v>
      </c>
      <c r="G401" s="2" t="s">
        <v>306</v>
      </c>
      <c r="H401" s="71"/>
      <c r="I401" s="51"/>
      <c r="J401" s="58"/>
      <c r="K401" s="63"/>
      <c r="L401" s="45"/>
      <c r="M401" s="45"/>
    </row>
    <row r="402" spans="1:14" x14ac:dyDescent="0.2">
      <c r="A402" s="2" t="s">
        <v>546</v>
      </c>
      <c r="B402" s="2" t="s">
        <v>547</v>
      </c>
      <c r="C402" s="2">
        <v>710</v>
      </c>
      <c r="D402" s="2">
        <v>31751</v>
      </c>
      <c r="E402" s="2" t="s">
        <v>304</v>
      </c>
      <c r="F402" s="2" t="s">
        <v>305</v>
      </c>
      <c r="G402" s="2" t="s">
        <v>306</v>
      </c>
      <c r="H402" s="71"/>
      <c r="I402" s="51"/>
      <c r="J402" s="58"/>
      <c r="K402" s="63"/>
      <c r="L402" s="45"/>
      <c r="M402" s="45"/>
    </row>
    <row r="403" spans="1:14" x14ac:dyDescent="0.2">
      <c r="A403" s="2" t="s">
        <v>406</v>
      </c>
      <c r="B403" s="2" t="s">
        <v>407</v>
      </c>
      <c r="C403" s="2">
        <v>270</v>
      </c>
      <c r="D403" s="2">
        <v>20424</v>
      </c>
      <c r="E403" s="2" t="s">
        <v>304</v>
      </c>
      <c r="F403" s="2" t="s">
        <v>293</v>
      </c>
      <c r="G403" s="2" t="s">
        <v>306</v>
      </c>
      <c r="H403" s="71"/>
      <c r="I403" s="52"/>
      <c r="J403" s="59"/>
      <c r="K403" s="63"/>
      <c r="L403" s="45"/>
      <c r="M403" s="45"/>
    </row>
    <row r="404" spans="1:14" x14ac:dyDescent="0.2">
      <c r="A404" s="2" t="s">
        <v>500</v>
      </c>
      <c r="B404" s="2" t="s">
        <v>501</v>
      </c>
      <c r="C404" s="2">
        <v>1710</v>
      </c>
      <c r="D404" s="2">
        <v>29009</v>
      </c>
      <c r="E404" s="2" t="s">
        <v>304</v>
      </c>
      <c r="F404" s="2" t="s">
        <v>293</v>
      </c>
      <c r="G404" s="2" t="s">
        <v>306</v>
      </c>
      <c r="H404" s="71"/>
      <c r="I404" s="51"/>
      <c r="J404" s="58"/>
      <c r="K404" s="63"/>
      <c r="L404" s="45"/>
      <c r="M404" s="45"/>
    </row>
    <row r="405" spans="1:14" x14ac:dyDescent="0.2">
      <c r="A405" s="2" t="s">
        <v>460</v>
      </c>
      <c r="B405" s="2" t="s">
        <v>461</v>
      </c>
      <c r="C405" s="2">
        <v>450</v>
      </c>
      <c r="D405" s="2">
        <v>27180</v>
      </c>
      <c r="E405" s="2" t="s">
        <v>304</v>
      </c>
      <c r="F405" s="2" t="s">
        <v>293</v>
      </c>
      <c r="G405" s="2" t="s">
        <v>306</v>
      </c>
      <c r="H405" s="71"/>
      <c r="I405" s="51"/>
      <c r="J405" s="58"/>
      <c r="K405" s="63"/>
      <c r="L405" s="45"/>
      <c r="M405" s="45"/>
    </row>
    <row r="406" spans="1:14" s="1" customFormat="1" x14ac:dyDescent="0.2">
      <c r="A406" s="2" t="s">
        <v>596</v>
      </c>
      <c r="B406" s="2" t="s">
        <v>597</v>
      </c>
      <c r="C406" s="2">
        <v>30</v>
      </c>
      <c r="D406" s="2">
        <v>34679</v>
      </c>
      <c r="E406" s="2" t="s">
        <v>304</v>
      </c>
      <c r="F406" s="2" t="s">
        <v>293</v>
      </c>
      <c r="G406" s="2" t="s">
        <v>306</v>
      </c>
      <c r="H406" s="72"/>
      <c r="I406" s="55"/>
      <c r="J406" s="61"/>
      <c r="K406" s="63"/>
      <c r="L406" s="45"/>
      <c r="M406" s="45"/>
      <c r="N406" s="7"/>
    </row>
    <row r="407" spans="1:14" x14ac:dyDescent="0.2">
      <c r="A407" s="150"/>
      <c r="B407" s="150"/>
      <c r="C407" s="150"/>
      <c r="D407" s="150"/>
      <c r="E407" s="150"/>
      <c r="F407" s="150"/>
      <c r="G407" s="150"/>
      <c r="H407" s="128">
        <f>SUM(H3:H406)</f>
        <v>926</v>
      </c>
      <c r="I407" s="151"/>
      <c r="J407" s="152"/>
      <c r="K407" s="150"/>
    </row>
  </sheetData>
  <sortState ref="A4:L318">
    <sortCondition ref="A4:A318"/>
  </sortState>
  <mergeCells count="1">
    <mergeCell ref="I1:J1"/>
  </mergeCells>
  <pageMargins left="0.7" right="0.7" top="0.75" bottom="0.75" header="0.3" footer="0.3"/>
  <pageSetup scale="24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Methodology, Summary</vt:lpstr>
      <vt:lpstr>Wage Information-Above average</vt:lpstr>
      <vt:lpstr>Ed. Needed for Entry-All occ.</vt:lpstr>
      <vt:lpstr>'Wage Information-Above average'!Print_Titles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May, 2012 Iowa Wage Survey Waterloo-Cedar Falls, IA MSA</dc:title>
  <dc:subject>May, 2012 Iowa Wage Survey Waterloo-Cedar Falls, IA MSA</dc:subject>
  <dc:creator>Iowa Workforce Development</dc:creator>
  <cp:keywords>May, 2012 Iowa Wage Survey Waterloo-Cedar Falls, IA MSA</cp:keywords>
  <dc:description>May, 2012 Iowa Wage Survey Waterloo-Cedar Falls, IA MSA</dc:description>
  <cp:lastModifiedBy>sarah.parsons</cp:lastModifiedBy>
  <cp:lastPrinted>2013-09-09T20:55:12Z</cp:lastPrinted>
  <dcterms:created xsi:type="dcterms:W3CDTF">2011-08-11T19:47:53Z</dcterms:created>
  <dcterms:modified xsi:type="dcterms:W3CDTF">2013-09-27T19:41:21Z</dcterms:modified>
  <cp:category>May, 2012 Iowa Wage Survey Waterloo-Cedar Falls, IA MSA</cp:category>
</cp:coreProperties>
</file>